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61" i="1"/>
  <c r="M260"/>
  <c r="M259"/>
  <c r="M258"/>
  <c r="M257"/>
  <c r="M256"/>
  <c r="M255"/>
  <c r="M254"/>
  <c r="M253"/>
  <c r="M252"/>
  <c r="M251"/>
  <c r="M250"/>
  <c r="M249"/>
  <c r="M248"/>
  <c r="M247"/>
  <c r="M246"/>
  <c r="M245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R219"/>
  <c r="P219"/>
  <c r="P218"/>
  <c r="P217"/>
  <c r="P216"/>
  <c r="P215"/>
  <c r="P214"/>
  <c r="P213"/>
  <c r="P212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M159"/>
  <c r="L159"/>
  <c r="M148"/>
  <c r="L148"/>
  <c r="M174"/>
  <c r="L174"/>
  <c r="M149"/>
  <c r="L149"/>
  <c r="M167"/>
  <c r="L167"/>
  <c r="M152"/>
  <c r="L152"/>
  <c r="M163"/>
  <c r="L163"/>
  <c r="M155"/>
  <c r="L155"/>
  <c r="M162"/>
  <c r="L162"/>
  <c r="M170"/>
  <c r="L170"/>
  <c r="M153"/>
  <c r="L153"/>
  <c r="M180"/>
  <c r="L180"/>
  <c r="M177"/>
  <c r="L177"/>
  <c r="M172"/>
  <c r="L172"/>
  <c r="M182"/>
  <c r="L182"/>
  <c r="M179"/>
  <c r="L179"/>
  <c r="M151"/>
  <c r="L151"/>
  <c r="M171"/>
  <c r="L171"/>
  <c r="M166"/>
  <c r="L166"/>
  <c r="M184"/>
  <c r="L184"/>
  <c r="M176"/>
  <c r="L176"/>
  <c r="M164"/>
  <c r="L164"/>
  <c r="M169"/>
  <c r="L169"/>
  <c r="M150"/>
  <c r="L150"/>
  <c r="M183"/>
  <c r="L183"/>
  <c r="M173"/>
  <c r="L173"/>
  <c r="M154"/>
  <c r="L154"/>
  <c r="M161"/>
  <c r="L161"/>
  <c r="M160"/>
  <c r="L160"/>
  <c r="M178"/>
  <c r="L178"/>
  <c r="M181"/>
  <c r="L181"/>
  <c r="M168"/>
  <c r="L168"/>
  <c r="M165"/>
  <c r="L165"/>
  <c r="M156"/>
  <c r="L156"/>
  <c r="M157"/>
  <c r="L157"/>
  <c r="M175"/>
  <c r="L175"/>
  <c r="M158"/>
  <c r="L158"/>
  <c r="N144" l="1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3" l="1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67" l="1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M27" l="1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L4"/>
  <c r="M3"/>
  <c r="L3"/>
</calcChain>
</file>

<file path=xl/sharedStrings.xml><?xml version="1.0" encoding="utf-8"?>
<sst xmlns="http://schemas.openxmlformats.org/spreadsheetml/2006/main" count="597" uniqueCount="267">
  <si>
    <t>Sl.No.</t>
  </si>
  <si>
    <t>Reg.No</t>
  </si>
  <si>
    <t>Name</t>
  </si>
  <si>
    <t>Beng</t>
  </si>
  <si>
    <t>Eng</t>
  </si>
  <si>
    <t>Arab</t>
  </si>
  <si>
    <t>EVS</t>
  </si>
  <si>
    <t>Math</t>
  </si>
  <si>
    <t>Comp</t>
  </si>
  <si>
    <t>Art</t>
  </si>
  <si>
    <t>P.E.</t>
  </si>
  <si>
    <t>Total</t>
  </si>
  <si>
    <t>%</t>
  </si>
  <si>
    <t>Grade</t>
  </si>
  <si>
    <t>ISRATH HOQUE</t>
  </si>
  <si>
    <t>A</t>
  </si>
  <si>
    <t>MST.ARIFA KHATUN</t>
  </si>
  <si>
    <t>NUR FARHANA</t>
  </si>
  <si>
    <t>KABERI SULTANA</t>
  </si>
  <si>
    <t>MONALISA PARVIN</t>
  </si>
  <si>
    <t>SANIA MOIIA</t>
  </si>
  <si>
    <t>SUHANA KHATUN</t>
  </si>
  <si>
    <t>JINIA NASRIN</t>
  </si>
  <si>
    <t>JINIA RAHAMAN</t>
  </si>
  <si>
    <t>RAMISHA FARIHA</t>
  </si>
  <si>
    <t>FARZANA NAZNIN</t>
  </si>
  <si>
    <t>WALIA HASIFA</t>
  </si>
  <si>
    <t>HADISA KHATUN</t>
  </si>
  <si>
    <t>LIZA SANFUI</t>
  </si>
  <si>
    <t>B+</t>
  </si>
  <si>
    <t>SK SANIA KHATUN</t>
  </si>
  <si>
    <t>ANISHA SULTANA</t>
  </si>
  <si>
    <t>WAHIDA RAHAMAN</t>
  </si>
  <si>
    <t>REZWANA PARWEEN</t>
  </si>
  <si>
    <t>NAZBINNARA KHATUN</t>
  </si>
  <si>
    <t>FARHANA PARVEEN</t>
  </si>
  <si>
    <t>LIPI KHATUN</t>
  </si>
  <si>
    <t>RIFA TASMIN</t>
  </si>
  <si>
    <t>SIMA PARVIN</t>
  </si>
  <si>
    <t>B</t>
  </si>
  <si>
    <t>MONIKA KHATUN</t>
  </si>
  <si>
    <t>MAIMUNA KHATUN</t>
  </si>
  <si>
    <t>s</t>
  </si>
  <si>
    <t>Hist</t>
  </si>
  <si>
    <t>Geo</t>
  </si>
  <si>
    <t>AFRINA SARDAR</t>
  </si>
  <si>
    <t>A+</t>
  </si>
  <si>
    <t>JANNATUN FIRDAUS</t>
  </si>
  <si>
    <t>AFIFA KHATUN</t>
  </si>
  <si>
    <t>MARUFA KHATUN</t>
  </si>
  <si>
    <t>TAMANNA SARWAR</t>
  </si>
  <si>
    <t>SUHANA PARVINE</t>
  </si>
  <si>
    <t>NAZMA KHATUN</t>
  </si>
  <si>
    <t>SAFIYA KHATUN</t>
  </si>
  <si>
    <t>AYESHA SIDDIKA</t>
  </si>
  <si>
    <t>SAMIYA NASRIN</t>
  </si>
  <si>
    <t xml:space="preserve">KARIMA KHATUN </t>
  </si>
  <si>
    <t>NAIMA AKHTARI</t>
  </si>
  <si>
    <t>ANJUMA DILRUBA</t>
  </si>
  <si>
    <t>RIVANA MOLLAH</t>
  </si>
  <si>
    <t>TANVI TASNIM</t>
  </si>
  <si>
    <t>SOHANA PERVIN</t>
  </si>
  <si>
    <t>SUFIYA SARDAR</t>
  </si>
  <si>
    <t>TASMIN SULTANA</t>
  </si>
  <si>
    <t>RASINA KHATUN</t>
  </si>
  <si>
    <t>FARHANA SULTANA</t>
  </si>
  <si>
    <t>LIPI SULTANA</t>
  </si>
  <si>
    <t>RUFIDA PARVEEN</t>
  </si>
  <si>
    <t>TANIA MALLICK</t>
  </si>
  <si>
    <t>MONALISA KHATUN</t>
  </si>
  <si>
    <t>SANIYA HALDAR</t>
  </si>
  <si>
    <t>ARIJA ALAM</t>
  </si>
  <si>
    <t xml:space="preserve">TANIYA SULTANA </t>
  </si>
  <si>
    <t>DINA FARHIN</t>
  </si>
  <si>
    <t>SHAIKH ANIKA ARJU</t>
  </si>
  <si>
    <t>SUMAIYA HENA</t>
  </si>
  <si>
    <t xml:space="preserve">FARHANA KHATUN </t>
  </si>
  <si>
    <t>SOHELI PARVIN</t>
  </si>
  <si>
    <t>L.Sc</t>
  </si>
  <si>
    <t>P.Sc</t>
  </si>
  <si>
    <t>RIZWANA SULTANA</t>
  </si>
  <si>
    <t>NASRIN KHATUN</t>
  </si>
  <si>
    <t>SAGUFTA SHAHANAZ</t>
  </si>
  <si>
    <t>MEHEJABI LASKAR</t>
  </si>
  <si>
    <t>LUCKY KHATUN</t>
  </si>
  <si>
    <t>ATIKA TABASSUM</t>
  </si>
  <si>
    <t>KARIZMA KHATUN</t>
  </si>
  <si>
    <t>NAFISA BILKIS</t>
  </si>
  <si>
    <t>AFRIN SULTANA</t>
  </si>
  <si>
    <t>SUMANA MONDAL</t>
  </si>
  <si>
    <t>KARISHMA CHANDAN</t>
  </si>
  <si>
    <t>ASMA KHATUN</t>
  </si>
  <si>
    <t>MOUMITA RAHAMAN</t>
  </si>
  <si>
    <t>ANISA PARVIN</t>
  </si>
  <si>
    <t>SK SANJANA</t>
  </si>
  <si>
    <t>EDNAHAR KHATIN</t>
  </si>
  <si>
    <t>RIMA BISWAS</t>
  </si>
  <si>
    <t>MOUSUMI PARVIN</t>
  </si>
  <si>
    <t>MAJEDA SULTANA</t>
  </si>
  <si>
    <t>ANISHA AHAMED</t>
  </si>
  <si>
    <t>JARIFA PARVIN</t>
  </si>
  <si>
    <t>FAIZA KHATUN</t>
  </si>
  <si>
    <t>NURUN NESA ISLAM</t>
  </si>
  <si>
    <t>SAKINA KHATUN</t>
  </si>
  <si>
    <t>SUMAIYA SADIKA</t>
  </si>
  <si>
    <t>SUMAIA KHATUN</t>
  </si>
  <si>
    <t>RUKAIYA KHATUN</t>
  </si>
  <si>
    <t>LUBNA KHATUN</t>
  </si>
  <si>
    <t>NURJAHAN KHATUN</t>
  </si>
  <si>
    <t>SAHANJ PARVIN</t>
  </si>
  <si>
    <t>NASIMA CHOWDHURY</t>
  </si>
  <si>
    <t>SAHIBA KHATUN</t>
  </si>
  <si>
    <t>JUHINA SARDAR</t>
  </si>
  <si>
    <t>ROUSANARA KHATUN</t>
  </si>
  <si>
    <t>BABY NAJMIN</t>
  </si>
  <si>
    <t>FARMIDA PARVIN</t>
  </si>
  <si>
    <t>ROSIYA SULTANA</t>
  </si>
  <si>
    <t>SUMAIYA KHATUN</t>
  </si>
  <si>
    <t>SAGUFTA ALI</t>
  </si>
  <si>
    <t>SAMIMA YEASMIN</t>
  </si>
  <si>
    <t>IVA AHAMED</t>
  </si>
  <si>
    <t>MURSIDA KHATUN</t>
  </si>
  <si>
    <t>MIRATUN NAHAR</t>
  </si>
  <si>
    <t>AFSANA KHATOON</t>
  </si>
  <si>
    <t>SAIYEDA BUSHRA</t>
  </si>
  <si>
    <t>RAHANA PARVEEN</t>
  </si>
  <si>
    <t>MALKA CHAMON</t>
  </si>
  <si>
    <t>ALIYA BAIDYA</t>
  </si>
  <si>
    <t>BUSHRA PARVIN</t>
  </si>
  <si>
    <t>NEHA KHATUN</t>
  </si>
  <si>
    <t>NARGIS PARVIN</t>
  </si>
  <si>
    <t>SHAFIYA SHAHANAJ</t>
  </si>
  <si>
    <t>NAZMA SULTANA</t>
  </si>
  <si>
    <t>TASMIN KHONDEKAR</t>
  </si>
  <si>
    <t>HUMAIRAH YEASMIN</t>
  </si>
  <si>
    <t>NOSIBA YEASMIN</t>
  </si>
  <si>
    <t>MUMINA KHATUN</t>
  </si>
  <si>
    <t>LIPI MONDAL</t>
  </si>
  <si>
    <t>RUMMANA KHATUN</t>
  </si>
  <si>
    <t>RAHENA KHTUN</t>
  </si>
  <si>
    <t>SURAIYA SANIM</t>
  </si>
  <si>
    <t>`MONALISA KHATUN</t>
  </si>
  <si>
    <t>SUHANA PARVIN</t>
  </si>
  <si>
    <t>MST.KHAREENA</t>
  </si>
  <si>
    <t>NAJMA PARVIN</t>
  </si>
  <si>
    <t>ROGINA KHATUN</t>
  </si>
  <si>
    <t>C</t>
  </si>
  <si>
    <t>ASFI KHATUN</t>
  </si>
  <si>
    <t>SALINA KHATUN</t>
  </si>
  <si>
    <t>AFRIN KHATUN</t>
  </si>
  <si>
    <t>RUNA KHATUN</t>
  </si>
  <si>
    <t>NAZMA  SULTANA</t>
  </si>
  <si>
    <t>JUWAIRIA KHATUN</t>
  </si>
  <si>
    <t>AFRIN ISLAM</t>
  </si>
  <si>
    <t>SUMAIYA SARDAR</t>
  </si>
  <si>
    <t>JESMEEN HOSSAIN</t>
  </si>
  <si>
    <t>TAMANNA SULTANA</t>
  </si>
  <si>
    <t>TUHINA GAZI</t>
  </si>
  <si>
    <t>NIKITA PARVEJ</t>
  </si>
  <si>
    <t>SALMA SULTANA</t>
  </si>
  <si>
    <t>NAFISA AKHTARI</t>
  </si>
  <si>
    <t>FARHANA PURKAIT</t>
  </si>
  <si>
    <t>SAYEKA YEASMIN</t>
  </si>
  <si>
    <t>SUMAIYA HALDER</t>
  </si>
  <si>
    <t>RAFAT NAJNIN</t>
  </si>
  <si>
    <t>ACHHMA SARDAR</t>
  </si>
  <si>
    <t>ABEDA SULTANA</t>
  </si>
  <si>
    <t>NAZMA LASKAR</t>
  </si>
  <si>
    <t>MABIYA KHATUIN</t>
  </si>
  <si>
    <t>RAJIA SULTANA</t>
  </si>
  <si>
    <t>TANIA KHATUN</t>
  </si>
  <si>
    <t>MASUMA KHATUN</t>
  </si>
  <si>
    <t>SABNUR SIRIN</t>
  </si>
  <si>
    <t>SUMAYAH KHATUN</t>
  </si>
  <si>
    <t>SALMA SIRIN</t>
  </si>
  <si>
    <t>RUTBATUL KAMAR</t>
  </si>
  <si>
    <t>RIZIA SULTANA</t>
  </si>
  <si>
    <t>FIRDOUSI KHATUN</t>
  </si>
  <si>
    <t>ISMETARA BANU</t>
  </si>
  <si>
    <t>SANIA HASIB</t>
  </si>
  <si>
    <t>HALIMA AKHAND</t>
  </si>
  <si>
    <t>REBIKA SULTANA</t>
  </si>
  <si>
    <t>SANIA SULTANA</t>
  </si>
  <si>
    <t>MADHU MITA KHATUN</t>
  </si>
  <si>
    <r>
      <rPr>
        <b/>
        <sz val="36"/>
        <color theme="1"/>
        <rFont val="Cambria"/>
        <family val="1"/>
        <scheme val="major"/>
      </rPr>
      <t xml:space="preserve">Al- Ameen Academy, Babnan    </t>
    </r>
    <r>
      <rPr>
        <b/>
        <sz val="14"/>
        <color theme="1"/>
        <rFont val="Cambria"/>
        <family val="1"/>
        <scheme val="major"/>
      </rPr>
      <t xml:space="preserve">                                                                                       </t>
    </r>
    <r>
      <rPr>
        <sz val="14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</t>
    </r>
    <r>
      <rPr>
        <sz val="22"/>
        <color rgb="FFC00000"/>
        <rFont val="Cambria"/>
        <family val="1"/>
        <scheme val="major"/>
      </rPr>
      <t>3rd Terminal Assessement-2016,  Result sheet for Class-VIII (GIRLS')</t>
    </r>
  </si>
  <si>
    <r>
      <rPr>
        <b/>
        <sz val="36"/>
        <color theme="1"/>
        <rFont val="Cambria"/>
        <family val="1"/>
        <scheme val="major"/>
      </rPr>
      <t xml:space="preserve">Al- Ameen Academy, Babnan   </t>
    </r>
    <r>
      <rPr>
        <b/>
        <sz val="22"/>
        <color theme="1"/>
        <rFont val="Cambria"/>
        <family val="1"/>
        <scheme val="major"/>
      </rPr>
      <t xml:space="preserve">                                                                                        </t>
    </r>
    <r>
      <rPr>
        <sz val="2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</t>
    </r>
    <r>
      <rPr>
        <b/>
        <sz val="22"/>
        <color rgb="FFC00000"/>
        <rFont val="Cambria"/>
        <family val="1"/>
        <scheme val="major"/>
      </rPr>
      <t>3r</t>
    </r>
    <r>
      <rPr>
        <sz val="22"/>
        <color rgb="FFC00000"/>
        <rFont val="Cambria"/>
        <family val="1"/>
        <scheme val="major"/>
      </rPr>
      <t>d Terminal Assessement-2016 ,  Result sheet for Class-VII (GIRLS')</t>
    </r>
  </si>
  <si>
    <r>
      <rPr>
        <b/>
        <sz val="40"/>
        <color theme="1"/>
        <rFont val="Times New Roman"/>
        <family val="1"/>
      </rPr>
      <t>Al-Ameen Academy, Babnan</t>
    </r>
    <r>
      <rPr>
        <b/>
        <sz val="36"/>
        <color theme="1"/>
        <rFont val="Times New Roman"/>
        <family val="1"/>
      </rPr>
      <t xml:space="preserve">        </t>
    </r>
    <r>
      <rPr>
        <b/>
        <sz val="22"/>
        <color theme="1"/>
        <rFont val="Times New Roman"/>
        <family val="1"/>
      </rPr>
      <t xml:space="preserve">                                                                                   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24"/>
        <color rgb="FFC00000"/>
        <rFont val="Times New Roman"/>
        <family val="1"/>
      </rPr>
      <t>3rd Terminal Assessement-2016 , Result sheet for Class-VI (GIRLS')</t>
    </r>
  </si>
  <si>
    <r>
      <rPr>
        <b/>
        <sz val="36"/>
        <color theme="1"/>
        <rFont val="Times New Roman"/>
        <family val="1"/>
      </rPr>
      <t xml:space="preserve">Al- Ameen Academy, Babnan       </t>
    </r>
    <r>
      <rPr>
        <b/>
        <sz val="22"/>
        <color theme="1"/>
        <rFont val="Times New Roman"/>
        <family val="1"/>
      </rPr>
      <t xml:space="preserve">                                                                                    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24"/>
        <color rgb="FFC00000"/>
        <rFont val="Times New Roman"/>
        <family val="1"/>
      </rPr>
      <t>3rd Terminal Assessement-2016,   Result sheet for Class-IX (GIRLS')</t>
    </r>
  </si>
  <si>
    <t>ALKAMA SULTANA 
SARDAR</t>
  </si>
  <si>
    <t>MST. NURANNESHA 
YASMIN</t>
  </si>
  <si>
    <t>NASRIN SULTANA 
DEWAN</t>
  </si>
  <si>
    <t>MST. MUSSAHINA 
KHATUN</t>
  </si>
  <si>
    <t>UMME SALMA 
KHATUN</t>
  </si>
  <si>
    <t>HANIN HUSHNA 
HAQUE</t>
  </si>
  <si>
    <r>
      <rPr>
        <b/>
        <sz val="40"/>
        <color theme="1"/>
        <rFont val="Times New Roman"/>
        <family val="1"/>
      </rPr>
      <t xml:space="preserve">Al- Ameen Academy, Babnan </t>
    </r>
    <r>
      <rPr>
        <b/>
        <sz val="20"/>
        <color theme="1"/>
        <rFont val="Times New Roman"/>
        <family val="1"/>
      </rPr>
      <t xml:space="preserve">                                                                                          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16"/>
        <color theme="1"/>
        <rFont val="Times New Roman"/>
        <family val="1"/>
      </rPr>
      <t>3rd Terminal Assessement-2016, Result sheet for Class-V (GIRLS')</t>
    </r>
  </si>
  <si>
    <r>
      <rPr>
        <b/>
        <sz val="36"/>
        <color theme="1"/>
        <rFont val="Times New Roman"/>
        <family val="1"/>
      </rPr>
      <t>Al- Ameen Academy, Babnan</t>
    </r>
    <r>
      <rPr>
        <b/>
        <sz val="22"/>
        <color theme="1"/>
        <rFont val="Times New Roman"/>
        <family val="1"/>
      </rPr>
      <t xml:space="preserve">                                                                                           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</t>
    </r>
    <r>
      <rPr>
        <b/>
        <sz val="20"/>
        <color rgb="FFC00000"/>
        <rFont val="Times New Roman"/>
        <family val="1"/>
      </rPr>
      <t xml:space="preserve"> 3rd Terminal Assessment-2016 , Result sheet of Class-VII (BOYS')</t>
    </r>
  </si>
  <si>
    <t>COMP</t>
  </si>
  <si>
    <t>GRADE</t>
  </si>
  <si>
    <t>Samim Aktar Molla</t>
  </si>
  <si>
    <t>Mir Hasin Tanbir</t>
  </si>
  <si>
    <t>Ikram Mondal</t>
  </si>
  <si>
    <t>Anjamul Hossain Molla</t>
  </si>
  <si>
    <t>Sk Abu Anas</t>
  </si>
  <si>
    <t>Sk Akramul Hossain</t>
  </si>
  <si>
    <t>Md.Nabil Saad Halder</t>
  </si>
  <si>
    <t>Mirja Najim Ahamed</t>
  </si>
  <si>
    <t>Md Nazmu Nasrullah</t>
  </si>
  <si>
    <t>Md Fahim</t>
  </si>
  <si>
    <t>Rounak Mondal</t>
  </si>
  <si>
    <t>Rejuan Hossain Mondal</t>
  </si>
  <si>
    <t xml:space="preserve">Asil Molla </t>
  </si>
  <si>
    <t>Irfan Mondal</t>
  </si>
  <si>
    <t>Sk Mizanur Rahaman</t>
  </si>
  <si>
    <t>Sahilul Isalm Ostagar</t>
  </si>
  <si>
    <t>Sk Ahamatullah</t>
  </si>
  <si>
    <t>Ayub Asslam Purkait</t>
  </si>
  <si>
    <t>Sk Arafat Ahamed</t>
  </si>
  <si>
    <r>
      <rPr>
        <b/>
        <sz val="36"/>
        <color theme="1"/>
        <rFont val="Times New Roman"/>
        <family val="1"/>
      </rPr>
      <t xml:space="preserve">Al- Ameen Academy, Babnan </t>
    </r>
    <r>
      <rPr>
        <b/>
        <sz val="22"/>
        <color theme="1"/>
        <rFont val="Times New Roman"/>
        <family val="1"/>
      </rPr>
      <t xml:space="preserve">                                                                                          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20"/>
        <color rgb="FFC00000"/>
        <rFont val="Times New Roman"/>
        <family val="1"/>
      </rPr>
      <t xml:space="preserve">3rd </t>
    </r>
    <r>
      <rPr>
        <b/>
        <sz val="20"/>
        <color rgb="FFC00000"/>
        <rFont val="Times New Roman"/>
        <family val="1"/>
      </rPr>
      <t>Terminal Assessment-2016, Result sheet for Class-VIII (BOYS')</t>
    </r>
  </si>
  <si>
    <t>P.ed</t>
  </si>
  <si>
    <t>ASHADUL MALLICK</t>
  </si>
  <si>
    <t>SK MUKTAR HOSSAIN</t>
  </si>
  <si>
    <t>SOHEL MUNSHI</t>
  </si>
  <si>
    <t>ASHIK SAIFY</t>
  </si>
  <si>
    <t>TOUFIK MONDAL</t>
  </si>
  <si>
    <t xml:space="preserve">SOMIRUL SK </t>
  </si>
  <si>
    <t>MD SUMAN BISWAS</t>
  </si>
  <si>
    <t>TOUFIK SAIKH</t>
  </si>
  <si>
    <t>SK AMIRUDDIN</t>
  </si>
  <si>
    <t>MUNSHI RIAZ AHAMED</t>
  </si>
  <si>
    <t>RUBEL MOLLAH</t>
  </si>
  <si>
    <t>ARIF HASSAN LASKAR</t>
  </si>
  <si>
    <t>ARIF AKRAM</t>
  </si>
  <si>
    <t>SK TOSIN HOSSAIN</t>
  </si>
  <si>
    <t>SAMIM MONDAL</t>
  </si>
  <si>
    <t>SK ARIF HOSSAIN</t>
  </si>
  <si>
    <t>JAHIR HOSSAIN MIRDHA</t>
  </si>
  <si>
    <t>RASEL MOLLAH</t>
  </si>
  <si>
    <t>MD SAIFUL SK</t>
  </si>
  <si>
    <t xml:space="preserve">SK SARIFUL ISLAM </t>
  </si>
  <si>
    <t>TOUFIEEQUDDIN GAZI</t>
  </si>
  <si>
    <t>MD RIYAJ</t>
  </si>
  <si>
    <t>SK RAJIBUL ISLAM</t>
  </si>
  <si>
    <t>ARIYAN MOLLAH</t>
  </si>
  <si>
    <t>SK MD JEESHAN</t>
  </si>
  <si>
    <t>SK FARHAN HOSSAIN</t>
  </si>
  <si>
    <t>MIRZA NASIB BEG</t>
  </si>
  <si>
    <t>AZIM HOSSAIN MOLLICK</t>
  </si>
  <si>
    <t>SK MD SAHARIYA</t>
  </si>
  <si>
    <r>
      <rPr>
        <b/>
        <sz val="36"/>
        <color theme="1"/>
        <rFont val="Times New Roman"/>
        <family val="1"/>
      </rPr>
      <t>Al-Ameen Academy, Babnan</t>
    </r>
    <r>
      <rPr>
        <b/>
        <sz val="22"/>
        <color theme="1"/>
        <rFont val="Times New Roman"/>
        <family val="1"/>
      </rPr>
      <t xml:space="preserve">                                                                                           </t>
    </r>
    <r>
      <rPr>
        <b/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16"/>
        <color rgb="FFC00000"/>
        <rFont val="Times New Roman"/>
        <family val="1"/>
      </rPr>
      <t>3rd Terminal Assessment-2016,Result sheet for Class-ix (BOYS')</t>
    </r>
  </si>
  <si>
    <t>Mustakim Ali Mallick</t>
  </si>
  <si>
    <t>Md Momin Sk</t>
  </si>
  <si>
    <t>Najir Hossain</t>
  </si>
  <si>
    <t>Sahin Alam Mondal</t>
  </si>
  <si>
    <t>Md Sahin Sk</t>
  </si>
  <si>
    <t>Alfaz Mallick</t>
  </si>
  <si>
    <t>Sk Suraj</t>
  </si>
  <si>
    <t>Sk Asad Ali</t>
  </si>
  <si>
    <t>sk. Ajijul Ali</t>
  </si>
  <si>
    <t>Kabir Mondal</t>
  </si>
  <si>
    <t>Kabir-ul-Islam</t>
  </si>
  <si>
    <t>S M Aftab-A Neezami</t>
  </si>
  <si>
    <t>Hasanur Jaman</t>
  </si>
  <si>
    <t>Ashik khuda</t>
  </si>
  <si>
    <t>Sk Rakib Ali</t>
  </si>
  <si>
    <t>Sk Md Hadijunaid Hossain</t>
  </si>
  <si>
    <t>Ajim Ali Middya</t>
  </si>
  <si>
    <t>D+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</si>
</sst>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rgb="FF00206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36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40"/>
      <color theme="1"/>
      <name val="Times New Roman"/>
      <family val="1"/>
    </font>
    <font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36"/>
      <color theme="1"/>
      <name val="Cambria"/>
      <family val="1"/>
      <scheme val="major"/>
    </font>
    <font>
      <sz val="14"/>
      <color rgb="FF002060"/>
      <name val="Cambria"/>
      <family val="1"/>
      <scheme val="major"/>
    </font>
    <font>
      <sz val="14"/>
      <color theme="1" tint="0.14999847407452621"/>
      <name val="Cambria"/>
      <family val="1"/>
      <scheme val="major"/>
    </font>
    <font>
      <sz val="14"/>
      <color theme="1" tint="4.9989318521683403E-2"/>
      <name val="Cambria"/>
      <family val="1"/>
      <scheme val="major"/>
    </font>
    <font>
      <sz val="22"/>
      <color rgb="FFC00000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1" tint="4.9989318521683403E-2"/>
      <name val="Calibri"/>
      <family val="2"/>
      <scheme val="minor"/>
    </font>
    <font>
      <b/>
      <sz val="14"/>
      <color theme="4" tint="-0.249977111117893"/>
      <name val="Cambria"/>
      <family val="1"/>
      <scheme val="major"/>
    </font>
    <font>
      <b/>
      <sz val="16"/>
      <color rgb="FF002060"/>
      <name val="Times New Roman"/>
      <family val="1"/>
    </font>
    <font>
      <b/>
      <sz val="22"/>
      <color rgb="FFC00000"/>
      <name val="Cambria"/>
      <family val="1"/>
      <scheme val="major"/>
    </font>
    <font>
      <sz val="24"/>
      <color rgb="FFC00000"/>
      <name val="Times New Roman"/>
      <family val="1"/>
    </font>
    <font>
      <sz val="16"/>
      <color theme="1"/>
      <name val="Times New Roman"/>
      <family val="1"/>
    </font>
    <font>
      <b/>
      <sz val="2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 tint="-0.49998474074526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2060"/>
      <name val="Cambria"/>
      <family val="1"/>
      <scheme val="major"/>
    </font>
    <font>
      <sz val="20"/>
      <color rgb="FFC00000"/>
      <name val="Times New Roman"/>
      <family val="1"/>
    </font>
    <font>
      <sz val="20"/>
      <color rgb="FF002060"/>
      <name val="Calibri"/>
      <family val="2"/>
      <scheme val="minor"/>
    </font>
    <font>
      <b/>
      <sz val="12"/>
      <color theme="4" tint="-0.249977111117893"/>
      <name val="Times New Roman"/>
      <family val="1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Times New Roman"/>
      <family val="1"/>
    </font>
    <font>
      <b/>
      <sz val="13"/>
      <color theme="4" tint="-0.24997711111789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 applyProtection="1">
      <alignment vertical="center" wrapText="1" shrinkToFi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Border="1" applyAlignment="1" applyProtection="1">
      <alignment vertical="center" wrapText="1" shrinkToFi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10" fillId="0" borderId="0" xfId="0" applyFont="1" applyBorder="1" applyAlignment="1" applyProtection="1">
      <alignment vertical="center" wrapText="1" shrinkToFi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wrapText="1"/>
    </xf>
    <xf numFmtId="0" fontId="1" fillId="0" borderId="0" xfId="0" applyFont="1" applyBorder="1" applyAlignment="1" applyProtection="1">
      <alignment horizontal="center" vertical="center" wrapText="1" shrinkToFit="1"/>
    </xf>
    <xf numFmtId="0" fontId="1" fillId="0" borderId="4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0" fillId="0" borderId="3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5" xfId="0" applyFont="1" applyBorder="1" applyAlignment="1" applyProtection="1">
      <alignment horizontal="center" vertical="center" wrapText="1" shrinkToFit="1"/>
    </xf>
    <xf numFmtId="0" fontId="0" fillId="0" borderId="0" xfId="0" applyAlignment="1">
      <alignment wrapText="1" shrinkToFi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Fill="1" applyBorder="1"/>
    <xf numFmtId="0" fontId="1" fillId="0" borderId="6" xfId="0" applyFont="1" applyBorder="1" applyAlignment="1" applyProtection="1">
      <alignment horizontal="center" vertical="center" wrapText="1" shrinkToFit="1"/>
    </xf>
    <xf numFmtId="0" fontId="35" fillId="0" borderId="7" xfId="0" applyFont="1" applyBorder="1" applyAlignment="1"/>
    <xf numFmtId="0" fontId="35" fillId="0" borderId="3" xfId="0" applyFont="1" applyBorder="1" applyAlignment="1"/>
    <xf numFmtId="0" fontId="35" fillId="0" borderId="1" xfId="0" applyFont="1" applyBorder="1" applyAlignment="1"/>
    <xf numFmtId="0" fontId="35" fillId="0" borderId="8" xfId="0" applyFont="1" applyBorder="1" applyAlignment="1"/>
    <xf numFmtId="0" fontId="35" fillId="0" borderId="0" xfId="0" applyFont="1" applyBorder="1" applyAlignment="1"/>
    <xf numFmtId="0" fontId="35" fillId="0" borderId="9" xfId="0" applyFont="1" applyBorder="1" applyAlignment="1"/>
    <xf numFmtId="0" fontId="30" fillId="0" borderId="1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/>
    <xf numFmtId="0" fontId="39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/>
    <xf numFmtId="0" fontId="0" fillId="0" borderId="12" xfId="0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0" fillId="0" borderId="1" xfId="0" applyFont="1" applyBorder="1" applyAlignment="1">
      <alignment vertical="top"/>
    </xf>
    <xf numFmtId="0" fontId="40" fillId="0" borderId="1" xfId="0" applyFont="1" applyFill="1" applyBorder="1" applyAlignment="1">
      <alignment vertical="top"/>
    </xf>
    <xf numFmtId="0" fontId="40" fillId="0" borderId="1" xfId="0" applyFont="1" applyFill="1" applyBorder="1"/>
    <xf numFmtId="0" fontId="0" fillId="0" borderId="0" xfId="0" applyBorder="1" applyAlignment="1"/>
    <xf numFmtId="0" fontId="0" fillId="0" borderId="4" xfId="0" applyBorder="1"/>
    <xf numFmtId="0" fontId="0" fillId="0" borderId="1" xfId="0" applyBorder="1"/>
    <xf numFmtId="0" fontId="40" fillId="0" borderId="1" xfId="0" applyFont="1" applyBorder="1" applyAlignment="1"/>
    <xf numFmtId="0" fontId="0" fillId="0" borderId="3" xfId="0" applyBorder="1"/>
    <xf numFmtId="0" fontId="0" fillId="0" borderId="13" xfId="0" applyBorder="1"/>
    <xf numFmtId="0" fontId="2" fillId="0" borderId="3" xfId="0" applyFont="1" applyBorder="1" applyAlignment="1" applyProtection="1">
      <alignment horizontal="center" vertical="center" wrapText="1" shrinkToFit="1"/>
    </xf>
    <xf numFmtId="0" fontId="0" fillId="0" borderId="0" xfId="0"/>
    <xf numFmtId="0" fontId="1" fillId="0" borderId="0" xfId="0" applyFont="1" applyBorder="1" applyAlignment="1" applyProtection="1">
      <alignment vertical="center" wrapText="1" shrinkToFit="1"/>
    </xf>
    <xf numFmtId="0" fontId="1" fillId="0" borderId="14" xfId="0" applyFont="1" applyBorder="1" applyAlignment="1" applyProtection="1">
      <alignment horizontal="center" vertical="center" wrapText="1" shrinkToFi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 vertical="top"/>
    </xf>
    <xf numFmtId="0" fontId="3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I262"/>
  <sheetViews>
    <sheetView tabSelected="1" topLeftCell="A101" zoomScale="70" zoomScaleNormal="70" workbookViewId="0">
      <selection activeCell="A104" sqref="A104:P106"/>
    </sheetView>
  </sheetViews>
  <sheetFormatPr defaultRowHeight="15"/>
  <cols>
    <col min="1" max="1" width="5.5703125" customWidth="1"/>
    <col min="2" max="2" width="11.140625" customWidth="1"/>
    <col min="3" max="3" width="28.7109375" customWidth="1"/>
    <col min="4" max="4" width="27.7109375" bestFit="1" customWidth="1"/>
    <col min="5" max="5" width="6.5703125" customWidth="1"/>
    <col min="6" max="6" width="6.85546875" customWidth="1"/>
    <col min="7" max="7" width="7" customWidth="1"/>
    <col min="8" max="8" width="8.28515625" customWidth="1"/>
    <col min="9" max="9" width="8.7109375" customWidth="1"/>
    <col min="10" max="10" width="6.28515625" customWidth="1"/>
    <col min="11" max="11" width="7.140625" customWidth="1"/>
    <col min="12" max="12" width="6.5703125" customWidth="1"/>
    <col min="13" max="13" width="6.85546875" customWidth="1"/>
    <col min="14" max="14" width="5.85546875" customWidth="1"/>
    <col min="15" max="15" width="7.85546875" customWidth="1"/>
    <col min="16" max="16" width="5.140625" customWidth="1"/>
  </cols>
  <sheetData>
    <row r="1" spans="1:16" ht="72.75" customHeight="1">
      <c r="A1" s="37" t="s">
        <v>194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</row>
    <row r="2" spans="1:16" ht="48" customHeight="1">
      <c r="A2" s="31" t="s">
        <v>0</v>
      </c>
      <c r="B2" s="27" t="s">
        <v>1</v>
      </c>
      <c r="C2" s="27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27" t="s">
        <v>12</v>
      </c>
      <c r="N2" s="31" t="s">
        <v>13</v>
      </c>
    </row>
    <row r="3" spans="1:16" ht="18" customHeight="1">
      <c r="A3" s="3">
        <v>1</v>
      </c>
      <c r="B3" s="4">
        <v>22236</v>
      </c>
      <c r="C3" s="5" t="s">
        <v>14</v>
      </c>
      <c r="D3" s="2">
        <v>90</v>
      </c>
      <c r="E3" s="2">
        <v>91</v>
      </c>
      <c r="F3" s="2">
        <v>83</v>
      </c>
      <c r="G3" s="2">
        <v>90</v>
      </c>
      <c r="H3" s="2">
        <v>98</v>
      </c>
      <c r="I3" s="2">
        <v>88</v>
      </c>
      <c r="J3" s="2">
        <v>43</v>
      </c>
      <c r="K3" s="2">
        <v>86</v>
      </c>
      <c r="L3" s="2">
        <f t="shared" ref="L3:L27" si="0">SUM(D3:K3)</f>
        <v>669</v>
      </c>
      <c r="M3" s="25">
        <f>669/7.5</f>
        <v>89.2</v>
      </c>
      <c r="N3" s="6" t="s">
        <v>15</v>
      </c>
    </row>
    <row r="4" spans="1:16" ht="18" customHeight="1">
      <c r="A4" s="3">
        <v>2</v>
      </c>
      <c r="B4" s="5">
        <v>22063</v>
      </c>
      <c r="C4" s="5" t="s">
        <v>16</v>
      </c>
      <c r="D4" s="2">
        <v>83</v>
      </c>
      <c r="E4" s="2">
        <v>87</v>
      </c>
      <c r="F4" s="2">
        <v>83</v>
      </c>
      <c r="G4" s="2">
        <v>89</v>
      </c>
      <c r="H4" s="2">
        <v>89</v>
      </c>
      <c r="I4" s="2">
        <v>85</v>
      </c>
      <c r="J4" s="2">
        <v>45</v>
      </c>
      <c r="K4" s="2">
        <v>89</v>
      </c>
      <c r="L4" s="2">
        <f t="shared" si="0"/>
        <v>650</v>
      </c>
      <c r="M4" s="2">
        <v>86.67</v>
      </c>
      <c r="N4" s="3" t="s">
        <v>15</v>
      </c>
    </row>
    <row r="5" spans="1:16" ht="18" customHeight="1">
      <c r="A5" s="3">
        <v>3</v>
      </c>
      <c r="B5" s="5">
        <v>22167</v>
      </c>
      <c r="C5" s="5" t="s">
        <v>17</v>
      </c>
      <c r="D5" s="2">
        <v>90</v>
      </c>
      <c r="E5" s="2">
        <v>85</v>
      </c>
      <c r="F5" s="2">
        <v>85</v>
      </c>
      <c r="G5" s="2">
        <v>94</v>
      </c>
      <c r="H5" s="2">
        <v>91</v>
      </c>
      <c r="I5" s="2">
        <v>81</v>
      </c>
      <c r="J5" s="2">
        <v>38</v>
      </c>
      <c r="K5" s="2">
        <v>86</v>
      </c>
      <c r="L5" s="2">
        <f t="shared" si="0"/>
        <v>650</v>
      </c>
      <c r="M5" s="2">
        <f>650/7.5</f>
        <v>86.666666666666671</v>
      </c>
      <c r="N5" s="3" t="s">
        <v>15</v>
      </c>
    </row>
    <row r="6" spans="1:16" ht="18" customHeight="1">
      <c r="A6" s="3">
        <v>4</v>
      </c>
      <c r="B6" s="5">
        <v>22364</v>
      </c>
      <c r="C6" s="5" t="s">
        <v>18</v>
      </c>
      <c r="D6" s="2">
        <v>79</v>
      </c>
      <c r="E6" s="2">
        <v>90</v>
      </c>
      <c r="F6" s="2">
        <v>80</v>
      </c>
      <c r="G6" s="2">
        <v>83</v>
      </c>
      <c r="H6" s="2">
        <v>88</v>
      </c>
      <c r="I6" s="2">
        <v>89</v>
      </c>
      <c r="J6" s="2">
        <v>40</v>
      </c>
      <c r="K6" s="2">
        <v>87</v>
      </c>
      <c r="L6" s="2">
        <f t="shared" si="0"/>
        <v>636</v>
      </c>
      <c r="M6" s="2">
        <f>636/7.5</f>
        <v>84.8</v>
      </c>
      <c r="N6" s="3" t="s">
        <v>15</v>
      </c>
    </row>
    <row r="7" spans="1:16" ht="18" customHeight="1">
      <c r="A7" s="3">
        <v>5</v>
      </c>
      <c r="B7" s="5">
        <v>22249</v>
      </c>
      <c r="C7" s="5" t="s">
        <v>19</v>
      </c>
      <c r="D7" s="2">
        <v>87</v>
      </c>
      <c r="E7" s="2">
        <v>88</v>
      </c>
      <c r="F7" s="2">
        <v>77</v>
      </c>
      <c r="G7" s="2">
        <v>82</v>
      </c>
      <c r="H7" s="2">
        <v>89</v>
      </c>
      <c r="I7" s="2">
        <v>79</v>
      </c>
      <c r="J7" s="2">
        <v>39</v>
      </c>
      <c r="K7" s="2">
        <v>85</v>
      </c>
      <c r="L7" s="2">
        <f t="shared" si="0"/>
        <v>626</v>
      </c>
      <c r="M7" s="2">
        <f>626/7.5</f>
        <v>83.466666666666669</v>
      </c>
      <c r="N7" s="3" t="s">
        <v>15</v>
      </c>
    </row>
    <row r="8" spans="1:16" ht="18" customHeight="1">
      <c r="A8" s="3">
        <v>6</v>
      </c>
      <c r="B8" s="5">
        <v>22321</v>
      </c>
      <c r="C8" s="5" t="s">
        <v>20</v>
      </c>
      <c r="D8" s="2">
        <v>84</v>
      </c>
      <c r="E8" s="2">
        <v>86</v>
      </c>
      <c r="F8" s="2">
        <v>78</v>
      </c>
      <c r="G8" s="2">
        <v>81</v>
      </c>
      <c r="H8" s="2">
        <v>94</v>
      </c>
      <c r="I8" s="2">
        <v>77</v>
      </c>
      <c r="J8" s="2">
        <v>39</v>
      </c>
      <c r="K8" s="2">
        <v>86</v>
      </c>
      <c r="L8" s="2">
        <f t="shared" si="0"/>
        <v>625</v>
      </c>
      <c r="M8" s="2">
        <f>625/7.5</f>
        <v>83.333333333333329</v>
      </c>
      <c r="N8" s="3" t="s">
        <v>15</v>
      </c>
    </row>
    <row r="9" spans="1:16" ht="18" customHeight="1">
      <c r="A9" s="3">
        <v>7</v>
      </c>
      <c r="B9" s="5">
        <v>22137</v>
      </c>
      <c r="C9" s="5" t="s">
        <v>21</v>
      </c>
      <c r="D9" s="2">
        <v>88</v>
      </c>
      <c r="E9" s="2">
        <v>76</v>
      </c>
      <c r="F9" s="2">
        <v>79</v>
      </c>
      <c r="G9" s="2">
        <v>81</v>
      </c>
      <c r="H9" s="2">
        <v>87</v>
      </c>
      <c r="I9" s="2">
        <v>81</v>
      </c>
      <c r="J9" s="2">
        <v>45</v>
      </c>
      <c r="K9" s="2">
        <v>86</v>
      </c>
      <c r="L9" s="2">
        <f t="shared" si="0"/>
        <v>623</v>
      </c>
      <c r="M9" s="2">
        <f>623/7.5</f>
        <v>83.066666666666663</v>
      </c>
      <c r="N9" s="3" t="s">
        <v>15</v>
      </c>
    </row>
    <row r="10" spans="1:16" ht="18" customHeight="1">
      <c r="A10" s="3">
        <v>8</v>
      </c>
      <c r="B10" s="5">
        <v>22140</v>
      </c>
      <c r="C10" s="5" t="s">
        <v>22</v>
      </c>
      <c r="D10" s="2">
        <v>85</v>
      </c>
      <c r="E10" s="2">
        <v>86</v>
      </c>
      <c r="F10" s="2">
        <v>79</v>
      </c>
      <c r="G10" s="2">
        <v>83</v>
      </c>
      <c r="H10" s="2">
        <v>73</v>
      </c>
      <c r="I10" s="2">
        <v>74</v>
      </c>
      <c r="J10" s="2">
        <v>43</v>
      </c>
      <c r="K10" s="2">
        <v>88</v>
      </c>
      <c r="L10" s="2">
        <f t="shared" si="0"/>
        <v>611</v>
      </c>
      <c r="M10" s="2">
        <f>611/7.5</f>
        <v>81.466666666666669</v>
      </c>
      <c r="N10" s="3" t="s">
        <v>15</v>
      </c>
      <c r="P10" s="28"/>
    </row>
    <row r="11" spans="1:16" ht="18" customHeight="1">
      <c r="A11" s="3">
        <v>9</v>
      </c>
      <c r="B11" s="5">
        <v>22521</v>
      </c>
      <c r="C11" s="5" t="s">
        <v>23</v>
      </c>
      <c r="D11" s="2">
        <v>84</v>
      </c>
      <c r="E11" s="2">
        <v>79</v>
      </c>
      <c r="F11" s="2">
        <v>76</v>
      </c>
      <c r="G11" s="2">
        <v>82</v>
      </c>
      <c r="H11" s="2">
        <v>91</v>
      </c>
      <c r="I11" s="2">
        <v>71</v>
      </c>
      <c r="J11" s="2">
        <v>32</v>
      </c>
      <c r="K11" s="2">
        <v>87</v>
      </c>
      <c r="L11" s="2">
        <f t="shared" si="0"/>
        <v>602</v>
      </c>
      <c r="M11" s="2">
        <f>602/7.5</f>
        <v>80.266666666666666</v>
      </c>
      <c r="N11" s="3" t="s">
        <v>15</v>
      </c>
    </row>
    <row r="12" spans="1:16" ht="18" customHeight="1">
      <c r="A12" s="3">
        <v>10</v>
      </c>
      <c r="B12" s="5">
        <v>23715</v>
      </c>
      <c r="C12" s="5" t="s">
        <v>24</v>
      </c>
      <c r="D12" s="2">
        <v>86</v>
      </c>
      <c r="E12" s="2">
        <v>77</v>
      </c>
      <c r="F12" s="2">
        <v>76</v>
      </c>
      <c r="G12" s="2">
        <v>81</v>
      </c>
      <c r="H12" s="2">
        <v>82</v>
      </c>
      <c r="I12" s="2">
        <v>78</v>
      </c>
      <c r="J12" s="2">
        <v>38</v>
      </c>
      <c r="K12" s="2">
        <v>83</v>
      </c>
      <c r="L12" s="2">
        <f t="shared" si="0"/>
        <v>601</v>
      </c>
      <c r="M12" s="2">
        <f>601/7.5</f>
        <v>80.13333333333334</v>
      </c>
      <c r="N12" s="3" t="s">
        <v>15</v>
      </c>
    </row>
    <row r="13" spans="1:16" ht="18" customHeight="1">
      <c r="A13" s="3">
        <v>11</v>
      </c>
      <c r="B13" s="5">
        <v>22221</v>
      </c>
      <c r="C13" s="5" t="s">
        <v>25</v>
      </c>
      <c r="D13" s="2">
        <v>84</v>
      </c>
      <c r="E13" s="2">
        <v>74</v>
      </c>
      <c r="F13" s="2">
        <v>79</v>
      </c>
      <c r="G13" s="2">
        <v>77</v>
      </c>
      <c r="H13" s="2">
        <v>82</v>
      </c>
      <c r="I13" s="2">
        <v>73</v>
      </c>
      <c r="J13" s="2">
        <v>42</v>
      </c>
      <c r="K13" s="2">
        <v>86</v>
      </c>
      <c r="L13" s="2">
        <f t="shared" si="0"/>
        <v>597</v>
      </c>
      <c r="M13" s="2">
        <f>597/7.5</f>
        <v>79.599999999999994</v>
      </c>
      <c r="N13" s="3" t="s">
        <v>15</v>
      </c>
    </row>
    <row r="14" spans="1:16" ht="18" customHeight="1">
      <c r="A14" s="3">
        <v>12</v>
      </c>
      <c r="B14" s="5">
        <v>22066</v>
      </c>
      <c r="C14" s="5" t="s">
        <v>26</v>
      </c>
      <c r="D14" s="2">
        <v>84</v>
      </c>
      <c r="E14" s="2">
        <v>85</v>
      </c>
      <c r="F14" s="2">
        <v>80</v>
      </c>
      <c r="G14" s="2">
        <v>78</v>
      </c>
      <c r="H14" s="2">
        <v>64</v>
      </c>
      <c r="I14" s="2">
        <v>83</v>
      </c>
      <c r="J14" s="2">
        <v>36</v>
      </c>
      <c r="K14" s="2">
        <v>86</v>
      </c>
      <c r="L14" s="2">
        <f t="shared" si="0"/>
        <v>596</v>
      </c>
      <c r="M14" s="2">
        <f>596/7.5</f>
        <v>79.466666666666669</v>
      </c>
      <c r="N14" s="3" t="s">
        <v>15</v>
      </c>
    </row>
    <row r="15" spans="1:16" ht="18" customHeight="1">
      <c r="A15" s="3">
        <v>13</v>
      </c>
      <c r="B15" s="5">
        <v>22523</v>
      </c>
      <c r="C15" s="5" t="s">
        <v>27</v>
      </c>
      <c r="D15" s="2">
        <v>82</v>
      </c>
      <c r="E15" s="2">
        <v>81</v>
      </c>
      <c r="F15" s="2">
        <v>92</v>
      </c>
      <c r="G15" s="2">
        <v>85</v>
      </c>
      <c r="H15" s="2">
        <v>62</v>
      </c>
      <c r="I15" s="2">
        <v>74</v>
      </c>
      <c r="J15" s="2">
        <v>36</v>
      </c>
      <c r="K15" s="2">
        <v>82</v>
      </c>
      <c r="L15" s="2">
        <f t="shared" si="0"/>
        <v>594</v>
      </c>
      <c r="M15" s="2">
        <f>594/7.5</f>
        <v>79.2</v>
      </c>
      <c r="N15" s="3" t="s">
        <v>15</v>
      </c>
    </row>
    <row r="16" spans="1:16" ht="18" customHeight="1">
      <c r="A16" s="3">
        <v>14</v>
      </c>
      <c r="B16" s="5">
        <v>22219</v>
      </c>
      <c r="C16" s="5" t="s">
        <v>28</v>
      </c>
      <c r="D16" s="2">
        <v>90</v>
      </c>
      <c r="E16" s="2">
        <v>79</v>
      </c>
      <c r="F16" s="2">
        <v>83</v>
      </c>
      <c r="G16" s="2">
        <v>76</v>
      </c>
      <c r="H16" s="2">
        <v>83</v>
      </c>
      <c r="I16" s="2">
        <v>63</v>
      </c>
      <c r="J16" s="2">
        <v>33</v>
      </c>
      <c r="K16" s="2">
        <v>84</v>
      </c>
      <c r="L16" s="2">
        <f t="shared" si="0"/>
        <v>591</v>
      </c>
      <c r="M16" s="2">
        <f>591/7.5</f>
        <v>78.8</v>
      </c>
      <c r="N16" s="3" t="s">
        <v>29</v>
      </c>
    </row>
    <row r="17" spans="1:20" ht="18" customHeight="1">
      <c r="A17" s="3">
        <v>15</v>
      </c>
      <c r="B17" s="5">
        <v>22164</v>
      </c>
      <c r="C17" s="5" t="s">
        <v>30</v>
      </c>
      <c r="D17" s="2">
        <v>76</v>
      </c>
      <c r="E17" s="2">
        <v>76</v>
      </c>
      <c r="F17" s="2">
        <v>78</v>
      </c>
      <c r="G17" s="2">
        <v>82</v>
      </c>
      <c r="H17" s="2">
        <v>69</v>
      </c>
      <c r="I17" s="2">
        <v>82</v>
      </c>
      <c r="J17" s="2">
        <v>38</v>
      </c>
      <c r="K17" s="2">
        <v>86</v>
      </c>
      <c r="L17" s="2">
        <f t="shared" si="0"/>
        <v>587</v>
      </c>
      <c r="M17" s="2">
        <f>587/7.5</f>
        <v>78.266666666666666</v>
      </c>
      <c r="N17" s="3" t="s">
        <v>29</v>
      </c>
    </row>
    <row r="18" spans="1:20" ht="18" customHeight="1">
      <c r="A18" s="3">
        <v>16</v>
      </c>
      <c r="B18" s="5">
        <v>22181</v>
      </c>
      <c r="C18" s="5" t="s">
        <v>31</v>
      </c>
      <c r="D18" s="2">
        <v>86</v>
      </c>
      <c r="E18" s="2">
        <v>71</v>
      </c>
      <c r="F18" s="2">
        <v>80</v>
      </c>
      <c r="G18" s="2">
        <v>71</v>
      </c>
      <c r="H18" s="2">
        <v>72</v>
      </c>
      <c r="I18" s="2">
        <v>71</v>
      </c>
      <c r="J18" s="2">
        <v>38</v>
      </c>
      <c r="K18" s="2">
        <v>83</v>
      </c>
      <c r="L18" s="2">
        <f t="shared" si="0"/>
        <v>572</v>
      </c>
      <c r="M18" s="2">
        <f>572/7.5</f>
        <v>76.266666666666666</v>
      </c>
      <c r="N18" s="3" t="s">
        <v>29</v>
      </c>
    </row>
    <row r="19" spans="1:20" ht="18" customHeight="1">
      <c r="A19" s="3">
        <v>17</v>
      </c>
      <c r="B19" s="5">
        <v>22230</v>
      </c>
      <c r="C19" s="5" t="s">
        <v>32</v>
      </c>
      <c r="D19" s="2">
        <v>74</v>
      </c>
      <c r="E19" s="2">
        <v>70</v>
      </c>
      <c r="F19" s="2">
        <v>72</v>
      </c>
      <c r="G19" s="2">
        <v>74</v>
      </c>
      <c r="H19" s="2">
        <v>75</v>
      </c>
      <c r="I19" s="2">
        <v>74</v>
      </c>
      <c r="J19" s="2">
        <v>48</v>
      </c>
      <c r="K19" s="2">
        <v>82</v>
      </c>
      <c r="L19" s="2">
        <f t="shared" si="0"/>
        <v>569</v>
      </c>
      <c r="M19" s="2">
        <f>569/7.5</f>
        <v>75.86666666666666</v>
      </c>
      <c r="N19" s="3" t="s">
        <v>29</v>
      </c>
    </row>
    <row r="20" spans="1:20" ht="18" customHeight="1">
      <c r="A20" s="3">
        <v>18</v>
      </c>
      <c r="B20" s="5">
        <v>22129</v>
      </c>
      <c r="C20" s="5" t="s">
        <v>33</v>
      </c>
      <c r="D20" s="2">
        <v>80</v>
      </c>
      <c r="E20" s="2">
        <v>73</v>
      </c>
      <c r="F20" s="2">
        <v>83</v>
      </c>
      <c r="G20" s="2">
        <v>70</v>
      </c>
      <c r="H20" s="2">
        <v>58</v>
      </c>
      <c r="I20" s="2">
        <v>78</v>
      </c>
      <c r="J20" s="2">
        <v>35</v>
      </c>
      <c r="K20" s="2">
        <v>86</v>
      </c>
      <c r="L20" s="2">
        <f t="shared" si="0"/>
        <v>563</v>
      </c>
      <c r="M20" s="2">
        <f>563/7.5</f>
        <v>75.066666666666663</v>
      </c>
      <c r="N20" s="3" t="s">
        <v>29</v>
      </c>
    </row>
    <row r="21" spans="1:20" ht="18" customHeight="1">
      <c r="A21" s="3">
        <v>19</v>
      </c>
      <c r="B21" s="5">
        <v>23422</v>
      </c>
      <c r="C21" s="5" t="s">
        <v>34</v>
      </c>
      <c r="D21" s="2">
        <v>84</v>
      </c>
      <c r="E21" s="2">
        <v>76</v>
      </c>
      <c r="F21" s="2">
        <v>67</v>
      </c>
      <c r="G21" s="2">
        <v>84</v>
      </c>
      <c r="H21" s="2">
        <v>73</v>
      </c>
      <c r="I21" s="2">
        <v>73</v>
      </c>
      <c r="J21" s="2">
        <v>23</v>
      </c>
      <c r="K21" s="2">
        <v>80</v>
      </c>
      <c r="L21" s="2">
        <f t="shared" si="0"/>
        <v>560</v>
      </c>
      <c r="M21" s="2">
        <f>560/7.5</f>
        <v>74.666666666666671</v>
      </c>
      <c r="N21" s="3" t="s">
        <v>29</v>
      </c>
    </row>
    <row r="22" spans="1:20" ht="18" customHeight="1">
      <c r="A22" s="3">
        <v>20</v>
      </c>
      <c r="B22" s="5">
        <v>22110</v>
      </c>
      <c r="C22" s="5" t="s">
        <v>35</v>
      </c>
      <c r="D22" s="2">
        <v>77</v>
      </c>
      <c r="E22" s="2">
        <v>70</v>
      </c>
      <c r="F22" s="2">
        <v>74</v>
      </c>
      <c r="G22" s="2">
        <v>70</v>
      </c>
      <c r="H22" s="2">
        <v>68</v>
      </c>
      <c r="I22" s="2">
        <v>68</v>
      </c>
      <c r="J22" s="2">
        <v>41</v>
      </c>
      <c r="K22" s="2">
        <v>84</v>
      </c>
      <c r="L22" s="2">
        <f t="shared" si="0"/>
        <v>552</v>
      </c>
      <c r="M22" s="2">
        <f>552/7.5</f>
        <v>73.599999999999994</v>
      </c>
      <c r="N22" s="3" t="s">
        <v>29</v>
      </c>
    </row>
    <row r="23" spans="1:20" ht="18" customHeight="1">
      <c r="A23" s="3">
        <v>21</v>
      </c>
      <c r="B23" s="5">
        <v>22284</v>
      </c>
      <c r="C23" s="5" t="s">
        <v>36</v>
      </c>
      <c r="D23" s="2">
        <v>79</v>
      </c>
      <c r="E23" s="2">
        <v>72</v>
      </c>
      <c r="F23" s="2">
        <v>73</v>
      </c>
      <c r="G23" s="2">
        <v>78</v>
      </c>
      <c r="H23" s="2">
        <v>60</v>
      </c>
      <c r="I23" s="2">
        <v>68</v>
      </c>
      <c r="J23" s="2">
        <v>28</v>
      </c>
      <c r="K23" s="2">
        <v>80</v>
      </c>
      <c r="L23" s="2">
        <f t="shared" si="0"/>
        <v>538</v>
      </c>
      <c r="M23" s="2">
        <f>538/7.5</f>
        <v>71.733333333333334</v>
      </c>
      <c r="N23" s="3" t="s">
        <v>29</v>
      </c>
    </row>
    <row r="24" spans="1:20" ht="18" customHeight="1">
      <c r="A24" s="3">
        <v>22</v>
      </c>
      <c r="B24" s="5">
        <v>23714</v>
      </c>
      <c r="C24" s="5" t="s">
        <v>37</v>
      </c>
      <c r="D24" s="2">
        <v>79</v>
      </c>
      <c r="E24" s="2">
        <v>64</v>
      </c>
      <c r="F24" s="2">
        <v>67</v>
      </c>
      <c r="G24" s="2">
        <v>76</v>
      </c>
      <c r="H24" s="2">
        <v>64</v>
      </c>
      <c r="I24" s="2">
        <v>65</v>
      </c>
      <c r="J24" s="2">
        <v>29</v>
      </c>
      <c r="K24" s="2">
        <v>82</v>
      </c>
      <c r="L24" s="2">
        <f t="shared" si="0"/>
        <v>526</v>
      </c>
      <c r="M24" s="2">
        <f>526/7.5</f>
        <v>70.13333333333334</v>
      </c>
      <c r="N24" s="3" t="s">
        <v>29</v>
      </c>
    </row>
    <row r="25" spans="1:20" ht="18" customHeight="1">
      <c r="A25" s="3">
        <v>23</v>
      </c>
      <c r="B25" s="4">
        <v>23943</v>
      </c>
      <c r="C25" s="4" t="s">
        <v>38</v>
      </c>
      <c r="D25" s="2">
        <v>82</v>
      </c>
      <c r="E25" s="2">
        <v>61</v>
      </c>
      <c r="F25" s="7">
        <v>51</v>
      </c>
      <c r="G25" s="2">
        <v>70</v>
      </c>
      <c r="H25" s="2">
        <v>64</v>
      </c>
      <c r="I25" s="2">
        <v>57</v>
      </c>
      <c r="J25" s="2">
        <v>44</v>
      </c>
      <c r="K25" s="2">
        <v>82</v>
      </c>
      <c r="L25" s="2">
        <f t="shared" si="0"/>
        <v>511</v>
      </c>
      <c r="M25" s="2">
        <f>511/7.5</f>
        <v>68.13333333333334</v>
      </c>
      <c r="N25" s="3" t="s">
        <v>39</v>
      </c>
    </row>
    <row r="26" spans="1:20" ht="18" customHeight="1">
      <c r="A26" s="3">
        <v>24</v>
      </c>
      <c r="B26" s="5">
        <v>22203</v>
      </c>
      <c r="C26" s="5" t="s">
        <v>40</v>
      </c>
      <c r="D26" s="2">
        <v>78</v>
      </c>
      <c r="E26" s="2">
        <v>57</v>
      </c>
      <c r="F26" s="2">
        <v>53</v>
      </c>
      <c r="G26" s="2">
        <v>65</v>
      </c>
      <c r="H26" s="2">
        <v>48</v>
      </c>
      <c r="I26" s="2">
        <v>55</v>
      </c>
      <c r="J26" s="2">
        <v>30</v>
      </c>
      <c r="K26" s="2">
        <v>84</v>
      </c>
      <c r="L26" s="2">
        <f t="shared" si="0"/>
        <v>470</v>
      </c>
      <c r="M26" s="2">
        <f>470/7.5</f>
        <v>62.666666666666664</v>
      </c>
      <c r="N26" s="3" t="s">
        <v>39</v>
      </c>
      <c r="T26" t="s">
        <v>42</v>
      </c>
    </row>
    <row r="27" spans="1:20" ht="18" customHeight="1">
      <c r="A27" s="3">
        <v>25</v>
      </c>
      <c r="B27" s="4">
        <v>24027</v>
      </c>
      <c r="C27" s="4" t="s">
        <v>41</v>
      </c>
      <c r="D27" s="2">
        <v>66</v>
      </c>
      <c r="E27" s="2">
        <v>50</v>
      </c>
      <c r="F27" s="2">
        <v>51</v>
      </c>
      <c r="G27" s="2">
        <v>57</v>
      </c>
      <c r="H27" s="2">
        <v>51</v>
      </c>
      <c r="I27" s="2">
        <v>54</v>
      </c>
      <c r="J27" s="2">
        <v>27</v>
      </c>
      <c r="K27" s="2">
        <v>80</v>
      </c>
      <c r="L27" s="2">
        <f t="shared" si="0"/>
        <v>436</v>
      </c>
      <c r="M27" s="2">
        <f>436/7.5</f>
        <v>58.133333333333333</v>
      </c>
      <c r="N27" s="3" t="s">
        <v>39</v>
      </c>
    </row>
    <row r="28" spans="1:20" ht="49.5" customHeight="1">
      <c r="A28" s="37" t="s">
        <v>186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20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20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8"/>
    </row>
    <row r="31" spans="1:20" ht="54" customHeight="1">
      <c r="A31" s="32" t="s">
        <v>0</v>
      </c>
      <c r="B31" s="1" t="s">
        <v>1</v>
      </c>
      <c r="C31" s="1" t="s">
        <v>2</v>
      </c>
      <c r="D31" s="32" t="s">
        <v>3</v>
      </c>
      <c r="E31" s="32" t="s">
        <v>4</v>
      </c>
      <c r="F31" s="32" t="s">
        <v>6</v>
      </c>
      <c r="G31" s="32" t="s">
        <v>5</v>
      </c>
      <c r="H31" s="32" t="s">
        <v>7</v>
      </c>
      <c r="I31" s="32" t="s">
        <v>43</v>
      </c>
      <c r="J31" s="32" t="s">
        <v>44</v>
      </c>
      <c r="K31" s="32" t="s">
        <v>8</v>
      </c>
      <c r="L31" s="32" t="s">
        <v>9</v>
      </c>
      <c r="M31" s="32" t="s">
        <v>10</v>
      </c>
      <c r="N31" s="32" t="s">
        <v>11</v>
      </c>
      <c r="O31" s="1" t="s">
        <v>12</v>
      </c>
      <c r="P31" s="32" t="s">
        <v>13</v>
      </c>
    </row>
    <row r="32" spans="1:20" ht="18">
      <c r="A32" s="9">
        <v>1</v>
      </c>
      <c r="B32" s="9">
        <v>18997</v>
      </c>
      <c r="C32" s="10" t="s">
        <v>45</v>
      </c>
      <c r="D32" s="9">
        <v>90</v>
      </c>
      <c r="E32" s="9">
        <v>95</v>
      </c>
      <c r="F32" s="9">
        <v>92</v>
      </c>
      <c r="G32" s="9">
        <v>97</v>
      </c>
      <c r="H32" s="9">
        <v>83</v>
      </c>
      <c r="I32" s="9">
        <v>96</v>
      </c>
      <c r="J32" s="9">
        <v>94</v>
      </c>
      <c r="K32" s="9">
        <v>90</v>
      </c>
      <c r="L32" s="9">
        <v>44</v>
      </c>
      <c r="M32" s="9">
        <v>96</v>
      </c>
      <c r="N32" s="9">
        <f t="shared" ref="N32:N67" si="1">SUM(D32:M32)</f>
        <v>877</v>
      </c>
      <c r="O32" s="9">
        <f t="shared" ref="O32:O67" si="2">N32/9.5</f>
        <v>92.315789473684205</v>
      </c>
      <c r="P32" s="9" t="s">
        <v>46</v>
      </c>
    </row>
    <row r="33" spans="1:16" ht="18">
      <c r="A33" s="9">
        <v>2</v>
      </c>
      <c r="B33" s="9">
        <v>19007</v>
      </c>
      <c r="C33" s="10" t="s">
        <v>47</v>
      </c>
      <c r="D33" s="9">
        <v>90</v>
      </c>
      <c r="E33" s="9">
        <v>92</v>
      </c>
      <c r="F33" s="9">
        <v>91</v>
      </c>
      <c r="G33" s="9">
        <v>98</v>
      </c>
      <c r="H33" s="9">
        <v>83</v>
      </c>
      <c r="I33" s="9">
        <v>92</v>
      </c>
      <c r="J33" s="9">
        <v>94</v>
      </c>
      <c r="K33" s="9">
        <v>89</v>
      </c>
      <c r="L33" s="9">
        <v>44</v>
      </c>
      <c r="M33" s="9">
        <v>96</v>
      </c>
      <c r="N33" s="9">
        <f t="shared" si="1"/>
        <v>869</v>
      </c>
      <c r="O33" s="9">
        <f t="shared" si="2"/>
        <v>91.473684210526315</v>
      </c>
      <c r="P33" s="9" t="s">
        <v>46</v>
      </c>
    </row>
    <row r="34" spans="1:16" ht="18">
      <c r="A34" s="9">
        <v>3</v>
      </c>
      <c r="B34" s="11">
        <v>22154</v>
      </c>
      <c r="C34" s="12" t="s">
        <v>48</v>
      </c>
      <c r="D34" s="9">
        <v>91</v>
      </c>
      <c r="E34" s="9">
        <v>83</v>
      </c>
      <c r="F34" s="9">
        <v>92</v>
      </c>
      <c r="G34" s="9">
        <v>98</v>
      </c>
      <c r="H34" s="9">
        <v>96</v>
      </c>
      <c r="I34" s="9">
        <v>93</v>
      </c>
      <c r="J34" s="9">
        <v>87</v>
      </c>
      <c r="K34" s="9">
        <v>76</v>
      </c>
      <c r="L34" s="9">
        <v>49</v>
      </c>
      <c r="M34" s="9">
        <v>95</v>
      </c>
      <c r="N34" s="9">
        <f t="shared" si="1"/>
        <v>860</v>
      </c>
      <c r="O34" s="9">
        <f t="shared" si="2"/>
        <v>90.526315789473685</v>
      </c>
      <c r="P34" s="9" t="s">
        <v>46</v>
      </c>
    </row>
    <row r="35" spans="1:16" ht="18">
      <c r="A35" s="9">
        <v>4</v>
      </c>
      <c r="B35" s="9">
        <v>19048</v>
      </c>
      <c r="C35" s="10" t="s">
        <v>49</v>
      </c>
      <c r="D35" s="9">
        <v>91</v>
      </c>
      <c r="E35" s="9">
        <v>89</v>
      </c>
      <c r="F35" s="9">
        <v>85</v>
      </c>
      <c r="G35" s="9">
        <v>99</v>
      </c>
      <c r="H35" s="9">
        <v>90</v>
      </c>
      <c r="I35" s="9">
        <v>86</v>
      </c>
      <c r="J35" s="9">
        <v>91</v>
      </c>
      <c r="K35" s="9">
        <v>81</v>
      </c>
      <c r="L35" s="9">
        <v>48</v>
      </c>
      <c r="M35" s="9">
        <v>96</v>
      </c>
      <c r="N35" s="9">
        <f t="shared" si="1"/>
        <v>856</v>
      </c>
      <c r="O35" s="9">
        <f t="shared" si="2"/>
        <v>90.10526315789474</v>
      </c>
      <c r="P35" s="9" t="s">
        <v>46</v>
      </c>
    </row>
    <row r="36" spans="1:16" ht="18">
      <c r="A36" s="9">
        <v>5</v>
      </c>
      <c r="B36" s="9">
        <v>19244</v>
      </c>
      <c r="C36" s="10" t="s">
        <v>50</v>
      </c>
      <c r="D36" s="9">
        <v>89</v>
      </c>
      <c r="E36" s="9">
        <v>86</v>
      </c>
      <c r="F36" s="9">
        <v>87</v>
      </c>
      <c r="G36" s="9">
        <v>92</v>
      </c>
      <c r="H36" s="9">
        <v>91</v>
      </c>
      <c r="I36" s="9">
        <v>90</v>
      </c>
      <c r="J36" s="9">
        <v>93</v>
      </c>
      <c r="K36" s="9">
        <v>86</v>
      </c>
      <c r="L36" s="9">
        <v>46</v>
      </c>
      <c r="M36" s="9">
        <v>96</v>
      </c>
      <c r="N36" s="9">
        <f t="shared" si="1"/>
        <v>856</v>
      </c>
      <c r="O36" s="9">
        <f t="shared" si="2"/>
        <v>90.10526315789474</v>
      </c>
      <c r="P36" s="9" t="s">
        <v>46</v>
      </c>
    </row>
    <row r="37" spans="1:16" ht="18">
      <c r="A37" s="9">
        <v>6</v>
      </c>
      <c r="B37" s="9">
        <v>20077</v>
      </c>
      <c r="C37" s="10" t="s">
        <v>51</v>
      </c>
      <c r="D37" s="9">
        <v>88</v>
      </c>
      <c r="E37" s="9">
        <v>90</v>
      </c>
      <c r="F37" s="9">
        <v>94</v>
      </c>
      <c r="G37" s="9">
        <v>93</v>
      </c>
      <c r="H37" s="9">
        <v>91</v>
      </c>
      <c r="I37" s="9">
        <v>92</v>
      </c>
      <c r="J37" s="9">
        <v>85</v>
      </c>
      <c r="K37" s="9">
        <v>85</v>
      </c>
      <c r="L37" s="9">
        <v>42</v>
      </c>
      <c r="M37" s="9">
        <v>94</v>
      </c>
      <c r="N37" s="9">
        <f t="shared" si="1"/>
        <v>854</v>
      </c>
      <c r="O37" s="9">
        <f t="shared" si="2"/>
        <v>89.89473684210526</v>
      </c>
      <c r="P37" s="9" t="s">
        <v>15</v>
      </c>
    </row>
    <row r="38" spans="1:16" ht="18">
      <c r="A38" s="9">
        <v>7</v>
      </c>
      <c r="B38" s="11">
        <v>20157</v>
      </c>
      <c r="C38" s="12" t="s">
        <v>52</v>
      </c>
      <c r="D38" s="9">
        <v>85</v>
      </c>
      <c r="E38" s="9">
        <v>88</v>
      </c>
      <c r="F38" s="9">
        <v>81</v>
      </c>
      <c r="G38" s="9">
        <v>88</v>
      </c>
      <c r="H38" s="9">
        <v>95</v>
      </c>
      <c r="I38" s="9">
        <v>93</v>
      </c>
      <c r="J38" s="9">
        <v>84</v>
      </c>
      <c r="K38" s="9">
        <v>84</v>
      </c>
      <c r="L38" s="9">
        <v>43</v>
      </c>
      <c r="M38" s="9">
        <v>96</v>
      </c>
      <c r="N38" s="9">
        <f t="shared" si="1"/>
        <v>837</v>
      </c>
      <c r="O38" s="9">
        <f t="shared" si="2"/>
        <v>88.10526315789474</v>
      </c>
      <c r="P38" s="9" t="s">
        <v>15</v>
      </c>
    </row>
    <row r="39" spans="1:16" ht="18">
      <c r="A39" s="9">
        <v>8</v>
      </c>
      <c r="B39" s="9">
        <v>18906</v>
      </c>
      <c r="C39" s="10" t="s">
        <v>53</v>
      </c>
      <c r="D39" s="9">
        <v>89</v>
      </c>
      <c r="E39" s="9">
        <v>88</v>
      </c>
      <c r="F39" s="9">
        <v>83</v>
      </c>
      <c r="G39" s="9">
        <v>88</v>
      </c>
      <c r="H39" s="9">
        <v>88</v>
      </c>
      <c r="I39" s="9">
        <v>89</v>
      </c>
      <c r="J39" s="9">
        <v>85</v>
      </c>
      <c r="K39" s="9">
        <v>85</v>
      </c>
      <c r="L39" s="9">
        <v>48</v>
      </c>
      <c r="M39" s="9">
        <v>92</v>
      </c>
      <c r="N39" s="9">
        <f t="shared" si="1"/>
        <v>835</v>
      </c>
      <c r="O39" s="9">
        <f t="shared" si="2"/>
        <v>87.89473684210526</v>
      </c>
      <c r="P39" s="9" t="s">
        <v>15</v>
      </c>
    </row>
    <row r="40" spans="1:16" ht="18">
      <c r="A40" s="9">
        <v>9</v>
      </c>
      <c r="B40" s="9">
        <v>19258</v>
      </c>
      <c r="C40" s="10" t="s">
        <v>54</v>
      </c>
      <c r="D40" s="9">
        <v>87</v>
      </c>
      <c r="E40" s="9">
        <v>91</v>
      </c>
      <c r="F40" s="9">
        <v>82</v>
      </c>
      <c r="G40" s="9">
        <v>91</v>
      </c>
      <c r="H40" s="9">
        <v>87</v>
      </c>
      <c r="I40" s="9">
        <v>91</v>
      </c>
      <c r="J40" s="9">
        <v>89</v>
      </c>
      <c r="K40" s="9">
        <v>87</v>
      </c>
      <c r="L40" s="9">
        <v>34</v>
      </c>
      <c r="M40" s="9">
        <v>93</v>
      </c>
      <c r="N40" s="9">
        <f t="shared" si="1"/>
        <v>832</v>
      </c>
      <c r="O40" s="9">
        <f t="shared" si="2"/>
        <v>87.578947368421055</v>
      </c>
      <c r="P40" s="9" t="s">
        <v>15</v>
      </c>
    </row>
    <row r="41" spans="1:16" ht="18">
      <c r="A41" s="9">
        <v>10</v>
      </c>
      <c r="B41" s="9">
        <v>20091</v>
      </c>
      <c r="C41" s="10" t="s">
        <v>55</v>
      </c>
      <c r="D41" s="9">
        <v>84</v>
      </c>
      <c r="E41" s="9">
        <v>85</v>
      </c>
      <c r="F41" s="9">
        <v>80</v>
      </c>
      <c r="G41" s="9">
        <v>84</v>
      </c>
      <c r="H41" s="9">
        <v>85</v>
      </c>
      <c r="I41" s="9">
        <v>91</v>
      </c>
      <c r="J41" s="9">
        <v>84</v>
      </c>
      <c r="K41" s="9">
        <v>81</v>
      </c>
      <c r="L41" s="9">
        <v>42</v>
      </c>
      <c r="M41" s="9">
        <v>94</v>
      </c>
      <c r="N41" s="9">
        <f t="shared" si="1"/>
        <v>810</v>
      </c>
      <c r="O41" s="9">
        <f t="shared" si="2"/>
        <v>85.263157894736835</v>
      </c>
      <c r="P41" s="9" t="s">
        <v>15</v>
      </c>
    </row>
    <row r="42" spans="1:16" ht="18">
      <c r="A42" s="9">
        <v>11</v>
      </c>
      <c r="B42" s="11">
        <v>19035</v>
      </c>
      <c r="C42" s="10" t="s">
        <v>56</v>
      </c>
      <c r="D42" s="9">
        <v>85</v>
      </c>
      <c r="E42" s="9">
        <v>84</v>
      </c>
      <c r="F42" s="9">
        <v>84</v>
      </c>
      <c r="G42" s="9">
        <v>86</v>
      </c>
      <c r="H42" s="9">
        <v>82</v>
      </c>
      <c r="I42" s="9">
        <v>77</v>
      </c>
      <c r="J42" s="9">
        <v>86</v>
      </c>
      <c r="K42" s="9">
        <v>87</v>
      </c>
      <c r="L42" s="9">
        <v>45</v>
      </c>
      <c r="M42" s="9">
        <v>93</v>
      </c>
      <c r="N42" s="9">
        <f t="shared" si="1"/>
        <v>809</v>
      </c>
      <c r="O42" s="9">
        <f t="shared" si="2"/>
        <v>85.15789473684211</v>
      </c>
      <c r="P42" s="9" t="s">
        <v>15</v>
      </c>
    </row>
    <row r="43" spans="1:16" ht="18">
      <c r="A43" s="9">
        <v>12</v>
      </c>
      <c r="B43" s="11">
        <v>20156</v>
      </c>
      <c r="C43" s="12" t="s">
        <v>57</v>
      </c>
      <c r="D43" s="9">
        <v>82</v>
      </c>
      <c r="E43" s="9">
        <v>81</v>
      </c>
      <c r="F43" s="9">
        <v>71</v>
      </c>
      <c r="G43" s="9">
        <v>89</v>
      </c>
      <c r="H43" s="9">
        <v>86</v>
      </c>
      <c r="I43" s="9">
        <v>80</v>
      </c>
      <c r="J43" s="9">
        <v>86</v>
      </c>
      <c r="K43" s="9">
        <v>85</v>
      </c>
      <c r="L43" s="9">
        <v>46</v>
      </c>
      <c r="M43" s="9">
        <v>92</v>
      </c>
      <c r="N43" s="9">
        <f t="shared" si="1"/>
        <v>798</v>
      </c>
      <c r="O43" s="9">
        <f t="shared" si="2"/>
        <v>84</v>
      </c>
      <c r="P43" s="9" t="s">
        <v>15</v>
      </c>
    </row>
    <row r="44" spans="1:16" ht="36">
      <c r="A44" s="9">
        <v>13</v>
      </c>
      <c r="B44" s="9">
        <v>19143</v>
      </c>
      <c r="C44" s="29" t="s">
        <v>192</v>
      </c>
      <c r="D44" s="9">
        <v>81</v>
      </c>
      <c r="E44" s="9">
        <v>74</v>
      </c>
      <c r="F44" s="9">
        <v>82</v>
      </c>
      <c r="G44" s="9">
        <v>78</v>
      </c>
      <c r="H44" s="9">
        <v>77</v>
      </c>
      <c r="I44" s="9">
        <v>87</v>
      </c>
      <c r="J44" s="9">
        <v>85</v>
      </c>
      <c r="K44" s="9">
        <v>84</v>
      </c>
      <c r="L44" s="9">
        <v>40</v>
      </c>
      <c r="M44" s="9">
        <v>93</v>
      </c>
      <c r="N44" s="9">
        <f t="shared" si="1"/>
        <v>781</v>
      </c>
      <c r="O44" s="9">
        <f t="shared" si="2"/>
        <v>82.21052631578948</v>
      </c>
      <c r="P44" s="9" t="s">
        <v>15</v>
      </c>
    </row>
    <row r="45" spans="1:16" ht="18">
      <c r="A45" s="9">
        <v>14</v>
      </c>
      <c r="B45" s="9">
        <v>18963</v>
      </c>
      <c r="C45" s="10" t="s">
        <v>58</v>
      </c>
      <c r="D45" s="9">
        <v>78</v>
      </c>
      <c r="E45" s="9">
        <v>78</v>
      </c>
      <c r="F45" s="9">
        <v>77</v>
      </c>
      <c r="G45" s="9">
        <v>72</v>
      </c>
      <c r="H45" s="9">
        <v>74</v>
      </c>
      <c r="I45" s="9">
        <v>89</v>
      </c>
      <c r="J45" s="9">
        <v>85</v>
      </c>
      <c r="K45" s="9">
        <v>82</v>
      </c>
      <c r="L45" s="9">
        <v>43</v>
      </c>
      <c r="M45" s="9">
        <v>92</v>
      </c>
      <c r="N45" s="9">
        <f t="shared" si="1"/>
        <v>770</v>
      </c>
      <c r="O45" s="9">
        <f t="shared" si="2"/>
        <v>81.05263157894737</v>
      </c>
      <c r="P45" s="9" t="s">
        <v>15</v>
      </c>
    </row>
    <row r="46" spans="1:16" ht="18">
      <c r="A46" s="9">
        <v>15</v>
      </c>
      <c r="B46" s="9">
        <v>20132</v>
      </c>
      <c r="C46" s="10" t="s">
        <v>59</v>
      </c>
      <c r="D46" s="9">
        <v>81</v>
      </c>
      <c r="E46" s="9">
        <v>83</v>
      </c>
      <c r="F46" s="9">
        <v>72</v>
      </c>
      <c r="G46" s="9">
        <v>81</v>
      </c>
      <c r="H46" s="9">
        <v>70</v>
      </c>
      <c r="I46" s="9">
        <v>86</v>
      </c>
      <c r="J46" s="9">
        <v>83</v>
      </c>
      <c r="K46" s="9">
        <v>75</v>
      </c>
      <c r="L46" s="9">
        <v>43</v>
      </c>
      <c r="M46" s="9">
        <v>93</v>
      </c>
      <c r="N46" s="9">
        <f t="shared" si="1"/>
        <v>767</v>
      </c>
      <c r="O46" s="9">
        <f t="shared" si="2"/>
        <v>80.736842105263165</v>
      </c>
      <c r="P46" s="9" t="s">
        <v>15</v>
      </c>
    </row>
    <row r="47" spans="1:16" ht="18">
      <c r="A47" s="9">
        <v>16</v>
      </c>
      <c r="B47" s="11">
        <v>23542</v>
      </c>
      <c r="C47" s="12" t="s">
        <v>60</v>
      </c>
      <c r="D47" s="9">
        <v>84</v>
      </c>
      <c r="E47" s="9">
        <v>80</v>
      </c>
      <c r="F47" s="9">
        <v>77</v>
      </c>
      <c r="G47" s="9">
        <v>83</v>
      </c>
      <c r="H47" s="9">
        <v>72</v>
      </c>
      <c r="I47" s="9">
        <v>77</v>
      </c>
      <c r="J47" s="9">
        <v>74</v>
      </c>
      <c r="K47" s="9">
        <v>75</v>
      </c>
      <c r="L47" s="9">
        <v>49</v>
      </c>
      <c r="M47" s="9">
        <v>94</v>
      </c>
      <c r="N47" s="9">
        <f t="shared" si="1"/>
        <v>765</v>
      </c>
      <c r="O47" s="9">
        <f t="shared" si="2"/>
        <v>80.526315789473685</v>
      </c>
      <c r="P47" s="9" t="s">
        <v>15</v>
      </c>
    </row>
    <row r="48" spans="1:16" ht="18">
      <c r="A48" s="9">
        <v>17</v>
      </c>
      <c r="B48" s="11">
        <v>22318</v>
      </c>
      <c r="C48" s="12" t="s">
        <v>61</v>
      </c>
      <c r="D48" s="9">
        <v>84</v>
      </c>
      <c r="E48" s="9">
        <v>86</v>
      </c>
      <c r="F48" s="9">
        <v>69</v>
      </c>
      <c r="G48" s="9">
        <v>73</v>
      </c>
      <c r="H48" s="9">
        <v>76</v>
      </c>
      <c r="I48" s="9">
        <v>87</v>
      </c>
      <c r="J48" s="9">
        <v>76</v>
      </c>
      <c r="K48" s="9">
        <v>74</v>
      </c>
      <c r="L48" s="9">
        <v>44</v>
      </c>
      <c r="M48" s="9">
        <v>93</v>
      </c>
      <c r="N48" s="9">
        <f t="shared" si="1"/>
        <v>762</v>
      </c>
      <c r="O48" s="9">
        <f t="shared" si="2"/>
        <v>80.21052631578948</v>
      </c>
      <c r="P48" s="9" t="s">
        <v>15</v>
      </c>
    </row>
    <row r="49" spans="1:16" ht="18">
      <c r="A49" s="9">
        <v>18</v>
      </c>
      <c r="B49" s="9">
        <v>19003</v>
      </c>
      <c r="C49" s="10" t="s">
        <v>62</v>
      </c>
      <c r="D49" s="9">
        <v>85</v>
      </c>
      <c r="E49" s="9">
        <v>81</v>
      </c>
      <c r="F49" s="9">
        <v>69</v>
      </c>
      <c r="G49" s="9">
        <v>73</v>
      </c>
      <c r="H49" s="9">
        <v>81</v>
      </c>
      <c r="I49" s="9">
        <v>73</v>
      </c>
      <c r="J49" s="9">
        <v>68</v>
      </c>
      <c r="K49" s="9">
        <v>73</v>
      </c>
      <c r="L49" s="9">
        <v>45</v>
      </c>
      <c r="M49" s="9">
        <v>93</v>
      </c>
      <c r="N49" s="9">
        <f t="shared" si="1"/>
        <v>741</v>
      </c>
      <c r="O49" s="9">
        <f t="shared" si="2"/>
        <v>78</v>
      </c>
      <c r="P49" s="9" t="s">
        <v>29</v>
      </c>
    </row>
    <row r="50" spans="1:16" ht="18">
      <c r="A50" s="9">
        <v>19</v>
      </c>
      <c r="B50" s="9">
        <v>19049</v>
      </c>
      <c r="C50" s="10" t="s">
        <v>63</v>
      </c>
      <c r="D50" s="9">
        <v>77</v>
      </c>
      <c r="E50" s="9">
        <v>72</v>
      </c>
      <c r="F50" s="9">
        <v>61</v>
      </c>
      <c r="G50" s="9">
        <v>72</v>
      </c>
      <c r="H50" s="9">
        <v>71</v>
      </c>
      <c r="I50" s="9">
        <v>81</v>
      </c>
      <c r="J50" s="9">
        <v>76</v>
      </c>
      <c r="K50" s="9">
        <v>80</v>
      </c>
      <c r="L50" s="9">
        <v>45</v>
      </c>
      <c r="M50" s="9">
        <v>90</v>
      </c>
      <c r="N50" s="9">
        <f t="shared" si="1"/>
        <v>725</v>
      </c>
      <c r="O50" s="9">
        <f t="shared" si="2"/>
        <v>76.315789473684205</v>
      </c>
      <c r="P50" s="9" t="s">
        <v>29</v>
      </c>
    </row>
    <row r="51" spans="1:16" ht="18">
      <c r="A51" s="9">
        <v>20</v>
      </c>
      <c r="B51" s="11">
        <v>22201</v>
      </c>
      <c r="C51" s="12" t="s">
        <v>64</v>
      </c>
      <c r="D51" s="9">
        <v>67</v>
      </c>
      <c r="E51" s="9">
        <v>73</v>
      </c>
      <c r="F51" s="9">
        <v>71</v>
      </c>
      <c r="G51" s="9">
        <v>89</v>
      </c>
      <c r="H51" s="9">
        <v>71</v>
      </c>
      <c r="I51" s="9">
        <v>77</v>
      </c>
      <c r="J51" s="9">
        <v>69</v>
      </c>
      <c r="K51" s="9">
        <v>77</v>
      </c>
      <c r="L51" s="9">
        <v>40</v>
      </c>
      <c r="M51" s="9">
        <v>90</v>
      </c>
      <c r="N51" s="9">
        <f t="shared" si="1"/>
        <v>724</v>
      </c>
      <c r="O51" s="9">
        <f t="shared" si="2"/>
        <v>76.21052631578948</v>
      </c>
      <c r="P51" s="9" t="s">
        <v>29</v>
      </c>
    </row>
    <row r="52" spans="1:16" ht="18">
      <c r="A52" s="9">
        <v>21</v>
      </c>
      <c r="B52" s="11">
        <v>20154</v>
      </c>
      <c r="C52" s="12" t="s">
        <v>65</v>
      </c>
      <c r="D52" s="9">
        <v>76</v>
      </c>
      <c r="E52" s="9">
        <v>72</v>
      </c>
      <c r="F52" s="9">
        <v>68</v>
      </c>
      <c r="G52" s="9">
        <v>70</v>
      </c>
      <c r="H52" s="9">
        <v>69</v>
      </c>
      <c r="I52" s="9">
        <v>83</v>
      </c>
      <c r="J52" s="9">
        <v>70</v>
      </c>
      <c r="K52" s="9">
        <v>79</v>
      </c>
      <c r="L52" s="9">
        <v>40</v>
      </c>
      <c r="M52" s="9">
        <v>91</v>
      </c>
      <c r="N52" s="9">
        <f t="shared" si="1"/>
        <v>718</v>
      </c>
      <c r="O52" s="9">
        <f t="shared" si="2"/>
        <v>75.578947368421055</v>
      </c>
      <c r="P52" s="9" t="s">
        <v>29</v>
      </c>
    </row>
    <row r="53" spans="1:16" ht="36">
      <c r="A53" s="9">
        <v>22</v>
      </c>
      <c r="B53" s="9">
        <v>19256</v>
      </c>
      <c r="C53" s="29" t="s">
        <v>193</v>
      </c>
      <c r="D53" s="9">
        <v>81</v>
      </c>
      <c r="E53" s="9">
        <v>70</v>
      </c>
      <c r="F53" s="9">
        <v>65</v>
      </c>
      <c r="G53" s="9">
        <v>71</v>
      </c>
      <c r="H53" s="9">
        <v>70</v>
      </c>
      <c r="I53" s="9">
        <v>80</v>
      </c>
      <c r="J53" s="9">
        <v>75</v>
      </c>
      <c r="K53" s="9">
        <v>76</v>
      </c>
      <c r="L53" s="9">
        <v>34</v>
      </c>
      <c r="M53" s="9">
        <v>90</v>
      </c>
      <c r="N53" s="9">
        <f t="shared" si="1"/>
        <v>712</v>
      </c>
      <c r="O53" s="9">
        <f t="shared" si="2"/>
        <v>74.94736842105263</v>
      </c>
      <c r="P53" s="9" t="s">
        <v>29</v>
      </c>
    </row>
    <row r="54" spans="1:16" ht="18">
      <c r="A54" s="9">
        <v>23</v>
      </c>
      <c r="B54" s="9">
        <v>19039</v>
      </c>
      <c r="C54" s="10" t="s">
        <v>66</v>
      </c>
      <c r="D54" s="9">
        <v>78</v>
      </c>
      <c r="E54" s="9">
        <v>71</v>
      </c>
      <c r="F54" s="9">
        <v>57</v>
      </c>
      <c r="G54" s="9">
        <v>64</v>
      </c>
      <c r="H54" s="9">
        <v>58</v>
      </c>
      <c r="I54" s="9">
        <v>74</v>
      </c>
      <c r="J54" s="9">
        <v>82</v>
      </c>
      <c r="K54" s="9">
        <v>79</v>
      </c>
      <c r="L54" s="9">
        <v>42</v>
      </c>
      <c r="M54" s="9">
        <v>92</v>
      </c>
      <c r="N54" s="9">
        <f t="shared" si="1"/>
        <v>697</v>
      </c>
      <c r="O54" s="9">
        <f t="shared" si="2"/>
        <v>73.368421052631575</v>
      </c>
      <c r="P54" s="9" t="s">
        <v>29</v>
      </c>
    </row>
    <row r="55" spans="1:16" ht="18">
      <c r="A55" s="9">
        <v>24</v>
      </c>
      <c r="B55" s="9">
        <v>18995</v>
      </c>
      <c r="C55" s="10" t="s">
        <v>67</v>
      </c>
      <c r="D55" s="9">
        <v>82</v>
      </c>
      <c r="E55" s="9">
        <v>66</v>
      </c>
      <c r="F55" s="9">
        <v>56</v>
      </c>
      <c r="G55" s="9">
        <v>71</v>
      </c>
      <c r="H55" s="9">
        <v>55</v>
      </c>
      <c r="I55" s="9">
        <v>82</v>
      </c>
      <c r="J55" s="9">
        <v>77</v>
      </c>
      <c r="K55" s="9">
        <v>64</v>
      </c>
      <c r="L55" s="9">
        <v>47</v>
      </c>
      <c r="M55" s="9">
        <v>91</v>
      </c>
      <c r="N55" s="9">
        <f t="shared" si="1"/>
        <v>691</v>
      </c>
      <c r="O55" s="9">
        <f t="shared" si="2"/>
        <v>72.736842105263165</v>
      </c>
      <c r="P55" s="9" t="s">
        <v>29</v>
      </c>
    </row>
    <row r="56" spans="1:16" ht="18">
      <c r="A56" s="9">
        <v>25</v>
      </c>
      <c r="B56" s="9">
        <v>19041</v>
      </c>
      <c r="C56" s="10" t="s">
        <v>68</v>
      </c>
      <c r="D56" s="9">
        <v>73</v>
      </c>
      <c r="E56" s="9">
        <v>75</v>
      </c>
      <c r="F56" s="9">
        <v>74</v>
      </c>
      <c r="G56" s="9">
        <v>55</v>
      </c>
      <c r="H56" s="9">
        <v>65</v>
      </c>
      <c r="I56" s="9">
        <v>75</v>
      </c>
      <c r="J56" s="9">
        <v>77</v>
      </c>
      <c r="K56" s="9">
        <v>72</v>
      </c>
      <c r="L56" s="9">
        <v>33</v>
      </c>
      <c r="M56" s="9">
        <v>90</v>
      </c>
      <c r="N56" s="9">
        <f t="shared" si="1"/>
        <v>689</v>
      </c>
      <c r="O56" s="9">
        <f t="shared" si="2"/>
        <v>72.526315789473685</v>
      </c>
      <c r="P56" s="9" t="s">
        <v>29</v>
      </c>
    </row>
    <row r="57" spans="1:16" ht="18">
      <c r="A57" s="9">
        <v>26</v>
      </c>
      <c r="B57" s="9">
        <v>18986</v>
      </c>
      <c r="C57" s="10" t="s">
        <v>69</v>
      </c>
      <c r="D57" s="9">
        <v>73</v>
      </c>
      <c r="E57" s="9">
        <v>62</v>
      </c>
      <c r="F57" s="9">
        <v>61</v>
      </c>
      <c r="G57" s="9">
        <v>66</v>
      </c>
      <c r="H57" s="9">
        <v>55</v>
      </c>
      <c r="I57" s="9">
        <v>71</v>
      </c>
      <c r="J57" s="9">
        <v>70</v>
      </c>
      <c r="K57" s="9">
        <v>76</v>
      </c>
      <c r="L57" s="9">
        <v>47</v>
      </c>
      <c r="M57" s="9">
        <v>93</v>
      </c>
      <c r="N57" s="9">
        <f t="shared" si="1"/>
        <v>674</v>
      </c>
      <c r="O57" s="9">
        <f t="shared" si="2"/>
        <v>70.94736842105263</v>
      </c>
      <c r="P57" s="9" t="s">
        <v>29</v>
      </c>
    </row>
    <row r="58" spans="1:16" ht="36">
      <c r="A58" s="9">
        <v>27</v>
      </c>
      <c r="B58" s="9">
        <v>19004</v>
      </c>
      <c r="C58" s="29" t="s">
        <v>188</v>
      </c>
      <c r="D58" s="9">
        <v>78</v>
      </c>
      <c r="E58" s="9">
        <v>68</v>
      </c>
      <c r="F58" s="9">
        <v>66</v>
      </c>
      <c r="G58" s="9">
        <v>58</v>
      </c>
      <c r="H58" s="9">
        <v>53</v>
      </c>
      <c r="I58" s="9">
        <v>76</v>
      </c>
      <c r="J58" s="9">
        <v>71</v>
      </c>
      <c r="K58" s="9">
        <v>67</v>
      </c>
      <c r="L58" s="9">
        <v>48</v>
      </c>
      <c r="M58" s="9">
        <v>89</v>
      </c>
      <c r="N58" s="9">
        <f t="shared" si="1"/>
        <v>674</v>
      </c>
      <c r="O58" s="9">
        <f t="shared" si="2"/>
        <v>70.94736842105263</v>
      </c>
      <c r="P58" s="9" t="s">
        <v>29</v>
      </c>
    </row>
    <row r="59" spans="1:16" ht="18">
      <c r="A59" s="9">
        <v>28</v>
      </c>
      <c r="B59" s="9">
        <v>19026</v>
      </c>
      <c r="C59" s="10" t="s">
        <v>70</v>
      </c>
      <c r="D59" s="9">
        <v>76</v>
      </c>
      <c r="E59" s="9">
        <v>62</v>
      </c>
      <c r="F59" s="9">
        <v>64</v>
      </c>
      <c r="G59" s="9">
        <v>54</v>
      </c>
      <c r="H59" s="9">
        <v>43</v>
      </c>
      <c r="I59" s="9">
        <v>78</v>
      </c>
      <c r="J59" s="9">
        <v>77</v>
      </c>
      <c r="K59" s="9">
        <v>74</v>
      </c>
      <c r="L59" s="9">
        <v>33</v>
      </c>
      <c r="M59" s="9">
        <v>89</v>
      </c>
      <c r="N59" s="9">
        <f t="shared" si="1"/>
        <v>650</v>
      </c>
      <c r="O59" s="9">
        <f t="shared" si="2"/>
        <v>68.421052631578945</v>
      </c>
      <c r="P59" s="9" t="s">
        <v>39</v>
      </c>
    </row>
    <row r="60" spans="1:16" ht="18">
      <c r="A60" s="9">
        <v>29</v>
      </c>
      <c r="B60" s="11">
        <v>20155</v>
      </c>
      <c r="C60" s="12" t="s">
        <v>71</v>
      </c>
      <c r="D60" s="9">
        <v>68</v>
      </c>
      <c r="E60" s="9">
        <v>59</v>
      </c>
      <c r="F60" s="9">
        <v>56</v>
      </c>
      <c r="G60" s="9">
        <v>54</v>
      </c>
      <c r="H60" s="9">
        <v>58</v>
      </c>
      <c r="I60" s="9">
        <v>72</v>
      </c>
      <c r="J60" s="9">
        <v>66</v>
      </c>
      <c r="K60" s="9">
        <v>72</v>
      </c>
      <c r="L60" s="9">
        <v>45</v>
      </c>
      <c r="M60" s="9">
        <v>90</v>
      </c>
      <c r="N60" s="9">
        <f t="shared" si="1"/>
        <v>640</v>
      </c>
      <c r="O60" s="9">
        <f t="shared" si="2"/>
        <v>67.368421052631575</v>
      </c>
      <c r="P60" s="9" t="s">
        <v>39</v>
      </c>
    </row>
    <row r="61" spans="1:16" ht="18">
      <c r="A61" s="9">
        <v>30</v>
      </c>
      <c r="B61" s="9">
        <v>19301</v>
      </c>
      <c r="C61" s="10" t="s">
        <v>72</v>
      </c>
      <c r="D61" s="9">
        <v>69</v>
      </c>
      <c r="E61" s="9">
        <v>59</v>
      </c>
      <c r="F61" s="9">
        <v>58</v>
      </c>
      <c r="G61" s="9">
        <v>56</v>
      </c>
      <c r="H61" s="9">
        <v>45</v>
      </c>
      <c r="I61" s="9">
        <v>83</v>
      </c>
      <c r="J61" s="9">
        <v>67</v>
      </c>
      <c r="K61" s="9">
        <v>67</v>
      </c>
      <c r="L61" s="9">
        <v>45</v>
      </c>
      <c r="M61" s="9">
        <v>89</v>
      </c>
      <c r="N61" s="9">
        <f t="shared" si="1"/>
        <v>638</v>
      </c>
      <c r="O61" s="9">
        <f t="shared" si="2"/>
        <v>67.15789473684211</v>
      </c>
      <c r="P61" s="9" t="s">
        <v>39</v>
      </c>
    </row>
    <row r="62" spans="1:16" ht="36">
      <c r="A62" s="9">
        <v>31</v>
      </c>
      <c r="B62" s="11">
        <v>22512</v>
      </c>
      <c r="C62" s="30" t="s">
        <v>189</v>
      </c>
      <c r="D62" s="9">
        <v>65</v>
      </c>
      <c r="E62" s="9">
        <v>62</v>
      </c>
      <c r="F62" s="9">
        <v>49</v>
      </c>
      <c r="G62" s="9">
        <v>61</v>
      </c>
      <c r="H62" s="9">
        <v>61</v>
      </c>
      <c r="I62" s="9">
        <v>61</v>
      </c>
      <c r="J62" s="9">
        <v>61</v>
      </c>
      <c r="K62" s="9">
        <v>75</v>
      </c>
      <c r="L62" s="9">
        <v>43</v>
      </c>
      <c r="M62" s="9">
        <v>92</v>
      </c>
      <c r="N62" s="9">
        <f t="shared" si="1"/>
        <v>630</v>
      </c>
      <c r="O62" s="9">
        <f t="shared" si="2"/>
        <v>66.315789473684205</v>
      </c>
      <c r="P62" s="9" t="s">
        <v>39</v>
      </c>
    </row>
    <row r="63" spans="1:16" ht="18">
      <c r="A63" s="9">
        <v>32</v>
      </c>
      <c r="B63" s="9">
        <v>18996</v>
      </c>
      <c r="C63" s="10" t="s">
        <v>73</v>
      </c>
      <c r="D63" s="9">
        <v>64</v>
      </c>
      <c r="E63" s="9">
        <v>69</v>
      </c>
      <c r="F63" s="9">
        <v>49</v>
      </c>
      <c r="G63" s="9">
        <v>52</v>
      </c>
      <c r="H63" s="9">
        <v>46</v>
      </c>
      <c r="I63" s="9">
        <v>68</v>
      </c>
      <c r="J63" s="9">
        <v>67</v>
      </c>
      <c r="K63" s="9">
        <v>65</v>
      </c>
      <c r="L63" s="9">
        <v>38</v>
      </c>
      <c r="M63" s="9">
        <v>89</v>
      </c>
      <c r="N63" s="9">
        <f t="shared" si="1"/>
        <v>607</v>
      </c>
      <c r="O63" s="9">
        <f t="shared" si="2"/>
        <v>63.89473684210526</v>
      </c>
      <c r="P63" s="9" t="s">
        <v>39</v>
      </c>
    </row>
    <row r="64" spans="1:16" ht="18">
      <c r="A64" s="9">
        <v>33</v>
      </c>
      <c r="B64" s="9">
        <v>20020</v>
      </c>
      <c r="C64" s="10" t="s">
        <v>74</v>
      </c>
      <c r="D64" s="9">
        <v>68</v>
      </c>
      <c r="E64" s="9">
        <v>47</v>
      </c>
      <c r="F64" s="9">
        <v>59</v>
      </c>
      <c r="G64" s="9">
        <v>53</v>
      </c>
      <c r="H64" s="9">
        <v>40</v>
      </c>
      <c r="I64" s="9">
        <v>61</v>
      </c>
      <c r="J64" s="9">
        <v>51</v>
      </c>
      <c r="K64" s="9">
        <v>63</v>
      </c>
      <c r="L64" s="9">
        <v>41</v>
      </c>
      <c r="M64" s="9">
        <v>89</v>
      </c>
      <c r="N64" s="9">
        <f t="shared" si="1"/>
        <v>572</v>
      </c>
      <c r="O64" s="9">
        <f t="shared" si="2"/>
        <v>60.210526315789473</v>
      </c>
      <c r="P64" s="9" t="s">
        <v>39</v>
      </c>
    </row>
    <row r="65" spans="1:17" ht="18">
      <c r="A65" s="9">
        <v>34</v>
      </c>
      <c r="B65" s="9">
        <v>6502</v>
      </c>
      <c r="C65" s="10" t="s">
        <v>75</v>
      </c>
      <c r="D65" s="9">
        <v>60</v>
      </c>
      <c r="E65" s="9">
        <v>42</v>
      </c>
      <c r="F65" s="9">
        <v>51</v>
      </c>
      <c r="G65" s="9">
        <v>56</v>
      </c>
      <c r="H65" s="9">
        <v>50</v>
      </c>
      <c r="I65" s="9">
        <v>57</v>
      </c>
      <c r="J65" s="9">
        <v>63</v>
      </c>
      <c r="K65" s="9">
        <v>63</v>
      </c>
      <c r="L65" s="9">
        <v>33</v>
      </c>
      <c r="M65" s="9">
        <v>90</v>
      </c>
      <c r="N65" s="9">
        <f t="shared" si="1"/>
        <v>565</v>
      </c>
      <c r="O65" s="9">
        <f t="shared" si="2"/>
        <v>59.473684210526315</v>
      </c>
      <c r="P65" s="9" t="s">
        <v>39</v>
      </c>
    </row>
    <row r="66" spans="1:17" ht="18">
      <c r="A66" s="9">
        <v>35</v>
      </c>
      <c r="B66" s="11">
        <v>20182</v>
      </c>
      <c r="C66" s="12" t="s">
        <v>76</v>
      </c>
      <c r="D66" s="9">
        <v>50</v>
      </c>
      <c r="E66" s="9">
        <v>52</v>
      </c>
      <c r="F66" s="9">
        <v>51</v>
      </c>
      <c r="G66" s="9">
        <v>49</v>
      </c>
      <c r="H66" s="9">
        <v>39</v>
      </c>
      <c r="I66" s="9">
        <v>56</v>
      </c>
      <c r="J66" s="9">
        <v>59</v>
      </c>
      <c r="K66" s="9">
        <v>60</v>
      </c>
      <c r="L66" s="9">
        <v>33</v>
      </c>
      <c r="M66" s="9">
        <v>88</v>
      </c>
      <c r="N66" s="9">
        <f t="shared" si="1"/>
        <v>537</v>
      </c>
      <c r="O66" s="9">
        <f t="shared" si="2"/>
        <v>56.526315789473685</v>
      </c>
      <c r="P66" s="9" t="s">
        <v>39</v>
      </c>
    </row>
    <row r="67" spans="1:17" ht="18">
      <c r="A67" s="9">
        <v>36</v>
      </c>
      <c r="B67" s="11">
        <v>24028</v>
      </c>
      <c r="C67" s="12" t="s">
        <v>77</v>
      </c>
      <c r="D67" s="9">
        <v>49</v>
      </c>
      <c r="E67" s="9">
        <v>47</v>
      </c>
      <c r="F67" s="9">
        <v>47</v>
      </c>
      <c r="G67" s="9">
        <v>52</v>
      </c>
      <c r="H67" s="9">
        <v>26</v>
      </c>
      <c r="I67" s="9">
        <v>55</v>
      </c>
      <c r="J67" s="9">
        <v>46</v>
      </c>
      <c r="K67" s="9">
        <v>65</v>
      </c>
      <c r="L67" s="9">
        <v>36</v>
      </c>
      <c r="M67" s="9">
        <v>88</v>
      </c>
      <c r="N67" s="9">
        <f t="shared" si="1"/>
        <v>511</v>
      </c>
      <c r="O67" s="9">
        <f t="shared" si="2"/>
        <v>53.789473684210527</v>
      </c>
      <c r="P67" s="9" t="s">
        <v>39</v>
      </c>
    </row>
    <row r="68" spans="1:17" ht="45" customHeight="1">
      <c r="A68" s="39" t="s">
        <v>185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7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7" ht="69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6"/>
    </row>
    <row r="71" spans="1:17" ht="54" customHeight="1">
      <c r="A71" s="33" t="s">
        <v>0</v>
      </c>
      <c r="B71" s="13" t="s">
        <v>1</v>
      </c>
      <c r="C71" s="13" t="s">
        <v>2</v>
      </c>
      <c r="D71" s="33" t="s">
        <v>3</v>
      </c>
      <c r="E71" s="33" t="s">
        <v>4</v>
      </c>
      <c r="F71" s="33" t="s">
        <v>5</v>
      </c>
      <c r="G71" s="33" t="s">
        <v>78</v>
      </c>
      <c r="H71" s="33" t="s">
        <v>79</v>
      </c>
      <c r="I71" s="33" t="s">
        <v>7</v>
      </c>
      <c r="J71" s="33" t="s">
        <v>43</v>
      </c>
      <c r="K71" s="33" t="s">
        <v>44</v>
      </c>
      <c r="L71" s="33" t="s">
        <v>8</v>
      </c>
      <c r="M71" s="33" t="s">
        <v>10</v>
      </c>
      <c r="N71" s="33" t="s">
        <v>11</v>
      </c>
      <c r="O71" s="13" t="s">
        <v>12</v>
      </c>
      <c r="P71" s="33" t="s">
        <v>13</v>
      </c>
    </row>
    <row r="72" spans="1:17" ht="18">
      <c r="A72" s="14">
        <v>1</v>
      </c>
      <c r="B72" s="11">
        <v>22494</v>
      </c>
      <c r="C72" s="12" t="s">
        <v>80</v>
      </c>
      <c r="D72" s="9">
        <v>79</v>
      </c>
      <c r="E72" s="9">
        <v>85</v>
      </c>
      <c r="F72" s="9">
        <v>96</v>
      </c>
      <c r="G72" s="9">
        <v>89</v>
      </c>
      <c r="H72" s="9">
        <v>96</v>
      </c>
      <c r="I72" s="9">
        <v>89</v>
      </c>
      <c r="J72" s="9">
        <v>74</v>
      </c>
      <c r="K72" s="9">
        <v>90</v>
      </c>
      <c r="L72" s="9">
        <v>80</v>
      </c>
      <c r="M72" s="9">
        <v>94</v>
      </c>
      <c r="N72" s="9">
        <f t="shared" ref="N72:N103" si="3">SUM(D72:M72)</f>
        <v>872</v>
      </c>
      <c r="O72" s="23">
        <v>87.2</v>
      </c>
      <c r="P72" s="23" t="s">
        <v>15</v>
      </c>
    </row>
    <row r="73" spans="1:17" ht="18">
      <c r="A73" s="14">
        <v>2</v>
      </c>
      <c r="B73" s="9">
        <v>18973</v>
      </c>
      <c r="C73" s="10" t="s">
        <v>81</v>
      </c>
      <c r="D73" s="9">
        <v>81</v>
      </c>
      <c r="E73" s="9">
        <v>86</v>
      </c>
      <c r="F73" s="9">
        <v>92</v>
      </c>
      <c r="G73" s="9">
        <v>80</v>
      </c>
      <c r="H73" s="9">
        <v>94</v>
      </c>
      <c r="I73" s="9">
        <v>91</v>
      </c>
      <c r="J73" s="9">
        <v>87</v>
      </c>
      <c r="K73" s="9">
        <v>89</v>
      </c>
      <c r="L73" s="9">
        <v>76</v>
      </c>
      <c r="M73" s="9">
        <v>95</v>
      </c>
      <c r="N73" s="9">
        <f t="shared" si="3"/>
        <v>871</v>
      </c>
      <c r="O73" s="23">
        <v>87.1</v>
      </c>
      <c r="P73" s="23" t="s">
        <v>15</v>
      </c>
    </row>
    <row r="74" spans="1:17" ht="18">
      <c r="A74" s="14">
        <v>3</v>
      </c>
      <c r="B74" s="9">
        <v>19761</v>
      </c>
      <c r="C74" s="10" t="s">
        <v>82</v>
      </c>
      <c r="D74" s="9">
        <v>74</v>
      </c>
      <c r="E74" s="9">
        <v>84</v>
      </c>
      <c r="F74" s="9">
        <v>95</v>
      </c>
      <c r="G74" s="9">
        <v>82</v>
      </c>
      <c r="H74" s="9">
        <v>93</v>
      </c>
      <c r="I74" s="9">
        <v>80</v>
      </c>
      <c r="J74" s="9">
        <v>87</v>
      </c>
      <c r="K74" s="9">
        <v>87</v>
      </c>
      <c r="L74" s="9">
        <v>77</v>
      </c>
      <c r="M74" s="9">
        <v>94</v>
      </c>
      <c r="N74" s="9">
        <f t="shared" si="3"/>
        <v>853</v>
      </c>
      <c r="O74" s="23">
        <v>85.3</v>
      </c>
      <c r="P74" s="23" t="s">
        <v>15</v>
      </c>
    </row>
    <row r="75" spans="1:17" ht="18">
      <c r="A75" s="14">
        <v>4</v>
      </c>
      <c r="B75" s="9">
        <v>19038</v>
      </c>
      <c r="C75" s="10" t="s">
        <v>83</v>
      </c>
      <c r="D75" s="9">
        <v>73</v>
      </c>
      <c r="E75" s="9">
        <v>85</v>
      </c>
      <c r="F75" s="9">
        <v>94</v>
      </c>
      <c r="G75" s="9">
        <v>70</v>
      </c>
      <c r="H75" s="9">
        <v>81</v>
      </c>
      <c r="I75" s="9">
        <v>90</v>
      </c>
      <c r="J75" s="9">
        <v>84</v>
      </c>
      <c r="K75" s="9">
        <v>92</v>
      </c>
      <c r="L75" s="9">
        <v>77</v>
      </c>
      <c r="M75" s="9">
        <v>86</v>
      </c>
      <c r="N75" s="9">
        <f t="shared" si="3"/>
        <v>832</v>
      </c>
      <c r="O75" s="23">
        <v>83.2</v>
      </c>
      <c r="P75" s="23" t="s">
        <v>15</v>
      </c>
    </row>
    <row r="76" spans="1:17" ht="18">
      <c r="A76" s="14">
        <v>5</v>
      </c>
      <c r="B76" s="9">
        <v>18964</v>
      </c>
      <c r="C76" s="10" t="s">
        <v>84</v>
      </c>
      <c r="D76" s="9">
        <v>75</v>
      </c>
      <c r="E76" s="9">
        <v>81</v>
      </c>
      <c r="F76" s="9">
        <v>91</v>
      </c>
      <c r="G76" s="9">
        <v>69</v>
      </c>
      <c r="H76" s="9">
        <v>85</v>
      </c>
      <c r="I76" s="9">
        <v>89</v>
      </c>
      <c r="J76" s="9">
        <v>73</v>
      </c>
      <c r="K76" s="9">
        <v>83</v>
      </c>
      <c r="L76" s="9">
        <v>75</v>
      </c>
      <c r="M76" s="9">
        <v>95</v>
      </c>
      <c r="N76" s="9">
        <f t="shared" si="3"/>
        <v>816</v>
      </c>
      <c r="O76" s="23">
        <v>81.599999999999994</v>
      </c>
      <c r="P76" s="23" t="s">
        <v>15</v>
      </c>
    </row>
    <row r="77" spans="1:17" ht="18">
      <c r="A77" s="14">
        <v>6</v>
      </c>
      <c r="B77" s="9">
        <v>16589</v>
      </c>
      <c r="C77" s="10" t="s">
        <v>85</v>
      </c>
      <c r="D77" s="9">
        <v>81</v>
      </c>
      <c r="E77" s="9">
        <v>82</v>
      </c>
      <c r="F77" s="9">
        <v>88</v>
      </c>
      <c r="G77" s="9">
        <v>80</v>
      </c>
      <c r="H77" s="9">
        <v>78</v>
      </c>
      <c r="I77" s="9">
        <v>72</v>
      </c>
      <c r="J77" s="9">
        <v>77</v>
      </c>
      <c r="K77" s="9">
        <v>83</v>
      </c>
      <c r="L77" s="9">
        <v>79</v>
      </c>
      <c r="M77" s="9">
        <v>92</v>
      </c>
      <c r="N77" s="9">
        <f t="shared" si="3"/>
        <v>812</v>
      </c>
      <c r="O77" s="23">
        <v>81.2</v>
      </c>
      <c r="P77" s="23" t="s">
        <v>15</v>
      </c>
    </row>
    <row r="78" spans="1:17" ht="18">
      <c r="A78" s="14">
        <v>7</v>
      </c>
      <c r="B78" s="9">
        <v>18941</v>
      </c>
      <c r="C78" s="10" t="s">
        <v>86</v>
      </c>
      <c r="D78" s="9">
        <v>74</v>
      </c>
      <c r="E78" s="9">
        <v>76</v>
      </c>
      <c r="F78" s="9">
        <v>89</v>
      </c>
      <c r="G78" s="9">
        <v>82</v>
      </c>
      <c r="H78" s="9">
        <v>76</v>
      </c>
      <c r="I78" s="9">
        <v>83</v>
      </c>
      <c r="J78" s="9">
        <v>77</v>
      </c>
      <c r="K78" s="9">
        <v>84</v>
      </c>
      <c r="L78" s="9">
        <v>73</v>
      </c>
      <c r="M78" s="9">
        <v>93</v>
      </c>
      <c r="N78" s="9">
        <f t="shared" si="3"/>
        <v>807</v>
      </c>
      <c r="O78" s="23">
        <v>80.7</v>
      </c>
      <c r="P78" s="23" t="s">
        <v>15</v>
      </c>
    </row>
    <row r="79" spans="1:17" ht="18">
      <c r="A79" s="14">
        <v>8</v>
      </c>
      <c r="B79" s="11">
        <v>22308</v>
      </c>
      <c r="C79" s="12" t="s">
        <v>87</v>
      </c>
      <c r="D79" s="9">
        <v>83</v>
      </c>
      <c r="E79" s="9">
        <v>82</v>
      </c>
      <c r="F79" s="9">
        <v>86</v>
      </c>
      <c r="G79" s="9">
        <v>62</v>
      </c>
      <c r="H79" s="9">
        <v>85</v>
      </c>
      <c r="I79" s="9">
        <v>65</v>
      </c>
      <c r="J79" s="9">
        <v>88</v>
      </c>
      <c r="K79" s="9">
        <v>84</v>
      </c>
      <c r="L79" s="9">
        <v>77</v>
      </c>
      <c r="M79" s="9">
        <v>95</v>
      </c>
      <c r="N79" s="9">
        <f t="shared" si="3"/>
        <v>807</v>
      </c>
      <c r="O79" s="23">
        <v>80.7</v>
      </c>
      <c r="P79" s="23" t="s">
        <v>15</v>
      </c>
    </row>
    <row r="80" spans="1:17" ht="18">
      <c r="A80" s="14">
        <v>9</v>
      </c>
      <c r="B80" s="9">
        <v>18954</v>
      </c>
      <c r="C80" s="10" t="s">
        <v>88</v>
      </c>
      <c r="D80" s="9">
        <v>75</v>
      </c>
      <c r="E80" s="9">
        <v>74</v>
      </c>
      <c r="F80" s="9">
        <v>89</v>
      </c>
      <c r="G80" s="9">
        <v>71</v>
      </c>
      <c r="H80" s="9">
        <v>70</v>
      </c>
      <c r="I80" s="9">
        <v>73</v>
      </c>
      <c r="J80" s="9">
        <v>87</v>
      </c>
      <c r="K80" s="9">
        <v>88</v>
      </c>
      <c r="L80" s="9">
        <v>72</v>
      </c>
      <c r="M80" s="9">
        <v>90</v>
      </c>
      <c r="N80" s="9">
        <f t="shared" si="3"/>
        <v>789</v>
      </c>
      <c r="O80" s="23">
        <v>78.900000000000006</v>
      </c>
      <c r="P80" s="23" t="s">
        <v>29</v>
      </c>
    </row>
    <row r="81" spans="1:16" ht="18">
      <c r="A81" s="14">
        <v>10</v>
      </c>
      <c r="B81" s="11">
        <v>22171</v>
      </c>
      <c r="C81" s="12" t="s">
        <v>89</v>
      </c>
      <c r="D81" s="9">
        <v>74</v>
      </c>
      <c r="E81" s="9">
        <v>77</v>
      </c>
      <c r="F81" s="9">
        <v>90</v>
      </c>
      <c r="G81" s="9">
        <v>74</v>
      </c>
      <c r="H81" s="9">
        <v>84</v>
      </c>
      <c r="I81" s="9">
        <v>64</v>
      </c>
      <c r="J81" s="9">
        <v>78</v>
      </c>
      <c r="K81" s="9">
        <v>79</v>
      </c>
      <c r="L81" s="9">
        <v>75</v>
      </c>
      <c r="M81" s="9">
        <v>93</v>
      </c>
      <c r="N81" s="9">
        <f t="shared" si="3"/>
        <v>788</v>
      </c>
      <c r="O81" s="23">
        <v>78.8</v>
      </c>
      <c r="P81" s="23" t="s">
        <v>29</v>
      </c>
    </row>
    <row r="82" spans="1:16" ht="18">
      <c r="A82" s="14">
        <v>11</v>
      </c>
      <c r="B82" s="9">
        <v>18868</v>
      </c>
      <c r="C82" s="10" t="s">
        <v>90</v>
      </c>
      <c r="D82" s="9">
        <v>67</v>
      </c>
      <c r="E82" s="9">
        <v>84</v>
      </c>
      <c r="F82" s="9">
        <v>75</v>
      </c>
      <c r="G82" s="9">
        <v>73</v>
      </c>
      <c r="H82" s="9">
        <v>76</v>
      </c>
      <c r="I82" s="9">
        <v>72</v>
      </c>
      <c r="J82" s="9">
        <v>86</v>
      </c>
      <c r="K82" s="9">
        <v>78</v>
      </c>
      <c r="L82" s="9">
        <v>81</v>
      </c>
      <c r="M82" s="9">
        <v>94</v>
      </c>
      <c r="N82" s="9">
        <f t="shared" si="3"/>
        <v>786</v>
      </c>
      <c r="O82" s="23">
        <v>78.599999999999994</v>
      </c>
      <c r="P82" s="23" t="s">
        <v>29</v>
      </c>
    </row>
    <row r="83" spans="1:16" ht="18">
      <c r="A83" s="14">
        <v>12</v>
      </c>
      <c r="B83" s="15">
        <v>18991</v>
      </c>
      <c r="C83" s="10" t="s">
        <v>91</v>
      </c>
      <c r="D83" s="9">
        <v>70</v>
      </c>
      <c r="E83" s="9">
        <v>82</v>
      </c>
      <c r="F83" s="9">
        <v>88</v>
      </c>
      <c r="G83" s="9">
        <v>74</v>
      </c>
      <c r="H83" s="9">
        <v>79</v>
      </c>
      <c r="I83" s="9">
        <v>60</v>
      </c>
      <c r="J83" s="9">
        <v>80</v>
      </c>
      <c r="K83" s="9">
        <v>82</v>
      </c>
      <c r="L83" s="9">
        <v>73</v>
      </c>
      <c r="M83" s="9">
        <v>94</v>
      </c>
      <c r="N83" s="9">
        <f t="shared" si="3"/>
        <v>782</v>
      </c>
      <c r="O83" s="23">
        <v>78.2</v>
      </c>
      <c r="P83" s="23" t="s">
        <v>29</v>
      </c>
    </row>
    <row r="84" spans="1:16" ht="18">
      <c r="A84" s="14">
        <v>13</v>
      </c>
      <c r="B84" s="9">
        <v>18880</v>
      </c>
      <c r="C84" s="10" t="s">
        <v>92</v>
      </c>
      <c r="D84" s="9">
        <v>77</v>
      </c>
      <c r="E84" s="9">
        <v>71</v>
      </c>
      <c r="F84" s="9">
        <v>87</v>
      </c>
      <c r="G84" s="9">
        <v>77</v>
      </c>
      <c r="H84" s="9">
        <v>83</v>
      </c>
      <c r="I84" s="9">
        <v>65</v>
      </c>
      <c r="J84" s="9">
        <v>76</v>
      </c>
      <c r="K84" s="9">
        <v>76</v>
      </c>
      <c r="L84" s="9">
        <v>72</v>
      </c>
      <c r="M84" s="9">
        <v>95</v>
      </c>
      <c r="N84" s="9">
        <f t="shared" si="3"/>
        <v>779</v>
      </c>
      <c r="O84" s="23">
        <v>77.900000000000006</v>
      </c>
      <c r="P84" s="23" t="s">
        <v>29</v>
      </c>
    </row>
    <row r="85" spans="1:16" ht="18">
      <c r="A85" s="14">
        <v>14</v>
      </c>
      <c r="B85" s="11">
        <v>15982</v>
      </c>
      <c r="C85" s="12" t="s">
        <v>93</v>
      </c>
      <c r="D85" s="9">
        <v>72</v>
      </c>
      <c r="E85" s="9">
        <v>80</v>
      </c>
      <c r="F85" s="9">
        <v>87</v>
      </c>
      <c r="G85" s="9">
        <v>70</v>
      </c>
      <c r="H85" s="9">
        <v>83</v>
      </c>
      <c r="I85" s="9">
        <v>51</v>
      </c>
      <c r="J85" s="9">
        <v>82</v>
      </c>
      <c r="K85" s="9">
        <v>77</v>
      </c>
      <c r="L85" s="9">
        <v>78</v>
      </c>
      <c r="M85" s="9">
        <v>95</v>
      </c>
      <c r="N85" s="9">
        <f t="shared" si="3"/>
        <v>775</v>
      </c>
      <c r="O85" s="23">
        <v>77.5</v>
      </c>
      <c r="P85" s="23" t="s">
        <v>29</v>
      </c>
    </row>
    <row r="86" spans="1:16" ht="18">
      <c r="A86" s="14">
        <v>15</v>
      </c>
      <c r="B86" s="11">
        <v>19005</v>
      </c>
      <c r="C86" s="10" t="s">
        <v>94</v>
      </c>
      <c r="D86" s="9">
        <v>76</v>
      </c>
      <c r="E86" s="9">
        <v>72</v>
      </c>
      <c r="F86" s="9">
        <v>80</v>
      </c>
      <c r="G86" s="9">
        <v>65</v>
      </c>
      <c r="H86" s="9">
        <v>76</v>
      </c>
      <c r="I86" s="9">
        <v>76</v>
      </c>
      <c r="J86" s="9">
        <v>83</v>
      </c>
      <c r="K86" s="9">
        <v>82</v>
      </c>
      <c r="L86" s="9">
        <v>75</v>
      </c>
      <c r="M86" s="9">
        <v>88</v>
      </c>
      <c r="N86" s="9">
        <f t="shared" si="3"/>
        <v>773</v>
      </c>
      <c r="O86" s="23">
        <v>77.3</v>
      </c>
      <c r="P86" s="23" t="s">
        <v>29</v>
      </c>
    </row>
    <row r="87" spans="1:16" ht="18">
      <c r="A87" s="14">
        <v>16</v>
      </c>
      <c r="B87" s="9">
        <v>18874</v>
      </c>
      <c r="C87" s="10" t="s">
        <v>95</v>
      </c>
      <c r="D87" s="9">
        <v>75</v>
      </c>
      <c r="E87" s="9">
        <v>79</v>
      </c>
      <c r="F87" s="9">
        <v>85</v>
      </c>
      <c r="G87" s="9">
        <v>74</v>
      </c>
      <c r="H87" s="9">
        <v>69</v>
      </c>
      <c r="I87" s="9">
        <v>72</v>
      </c>
      <c r="J87" s="9">
        <v>75</v>
      </c>
      <c r="K87" s="9">
        <v>72</v>
      </c>
      <c r="L87" s="9">
        <v>76</v>
      </c>
      <c r="M87" s="9">
        <v>95</v>
      </c>
      <c r="N87" s="9">
        <f t="shared" si="3"/>
        <v>772</v>
      </c>
      <c r="O87" s="23">
        <v>77.2</v>
      </c>
      <c r="P87" s="23" t="s">
        <v>29</v>
      </c>
    </row>
    <row r="88" spans="1:16" ht="18">
      <c r="A88" s="14">
        <v>17</v>
      </c>
      <c r="B88" s="9">
        <v>19060</v>
      </c>
      <c r="C88" s="10" t="s">
        <v>96</v>
      </c>
      <c r="D88" s="9">
        <v>71</v>
      </c>
      <c r="E88" s="9">
        <v>83</v>
      </c>
      <c r="F88" s="9">
        <v>89</v>
      </c>
      <c r="G88" s="9">
        <v>74</v>
      </c>
      <c r="H88" s="9">
        <v>76</v>
      </c>
      <c r="I88" s="9">
        <v>51</v>
      </c>
      <c r="J88" s="9">
        <v>77</v>
      </c>
      <c r="K88" s="9">
        <v>75</v>
      </c>
      <c r="L88" s="9">
        <v>78</v>
      </c>
      <c r="M88" s="9">
        <v>91</v>
      </c>
      <c r="N88" s="9">
        <f t="shared" si="3"/>
        <v>765</v>
      </c>
      <c r="O88" s="23">
        <v>76.5</v>
      </c>
      <c r="P88" s="23" t="s">
        <v>29</v>
      </c>
    </row>
    <row r="89" spans="1:16" ht="18">
      <c r="A89" s="14">
        <v>18</v>
      </c>
      <c r="B89" s="9">
        <v>19081</v>
      </c>
      <c r="C89" s="10" t="s">
        <v>97</v>
      </c>
      <c r="D89" s="9">
        <v>68</v>
      </c>
      <c r="E89" s="9">
        <v>69</v>
      </c>
      <c r="F89" s="9">
        <v>82</v>
      </c>
      <c r="G89" s="9">
        <v>72</v>
      </c>
      <c r="H89" s="9">
        <v>71</v>
      </c>
      <c r="I89" s="9">
        <v>67</v>
      </c>
      <c r="J89" s="9">
        <v>83</v>
      </c>
      <c r="K89" s="9">
        <v>77</v>
      </c>
      <c r="L89" s="9">
        <v>73</v>
      </c>
      <c r="M89" s="9">
        <v>90</v>
      </c>
      <c r="N89" s="9">
        <f t="shared" si="3"/>
        <v>752</v>
      </c>
      <c r="O89" s="23">
        <v>75.2</v>
      </c>
      <c r="P89" s="23" t="s">
        <v>29</v>
      </c>
    </row>
    <row r="90" spans="1:16" ht="18">
      <c r="A90" s="14">
        <v>19</v>
      </c>
      <c r="B90" s="11">
        <v>22293</v>
      </c>
      <c r="C90" s="12" t="s">
        <v>98</v>
      </c>
      <c r="D90" s="9">
        <v>68</v>
      </c>
      <c r="E90" s="9">
        <v>71</v>
      </c>
      <c r="F90" s="9">
        <v>82</v>
      </c>
      <c r="G90" s="9">
        <v>72</v>
      </c>
      <c r="H90" s="9">
        <v>79</v>
      </c>
      <c r="I90" s="9">
        <v>62</v>
      </c>
      <c r="J90" s="9">
        <v>79</v>
      </c>
      <c r="K90" s="9">
        <v>69</v>
      </c>
      <c r="L90" s="9">
        <v>75</v>
      </c>
      <c r="M90" s="9">
        <v>92</v>
      </c>
      <c r="N90" s="9">
        <f t="shared" si="3"/>
        <v>749</v>
      </c>
      <c r="O90" s="23">
        <v>74.900000000000006</v>
      </c>
      <c r="P90" s="23" t="s">
        <v>29</v>
      </c>
    </row>
    <row r="91" spans="1:16" ht="36">
      <c r="A91" s="14">
        <v>20</v>
      </c>
      <c r="B91" s="9">
        <v>18970</v>
      </c>
      <c r="C91" s="29" t="s">
        <v>190</v>
      </c>
      <c r="D91" s="9">
        <v>76</v>
      </c>
      <c r="E91" s="9">
        <v>70</v>
      </c>
      <c r="F91" s="9">
        <v>84</v>
      </c>
      <c r="G91" s="9">
        <v>68</v>
      </c>
      <c r="H91" s="9">
        <v>74</v>
      </c>
      <c r="I91" s="9">
        <v>61</v>
      </c>
      <c r="J91" s="9">
        <v>65</v>
      </c>
      <c r="K91" s="9">
        <v>72</v>
      </c>
      <c r="L91" s="9">
        <v>81</v>
      </c>
      <c r="M91" s="9">
        <v>92</v>
      </c>
      <c r="N91" s="9">
        <f t="shared" si="3"/>
        <v>743</v>
      </c>
      <c r="O91" s="23">
        <v>74.3</v>
      </c>
      <c r="P91" s="23" t="s">
        <v>29</v>
      </c>
    </row>
    <row r="92" spans="1:16" ht="18">
      <c r="A92" s="14">
        <v>21</v>
      </c>
      <c r="B92" s="11">
        <v>22215</v>
      </c>
      <c r="C92" s="12" t="s">
        <v>99</v>
      </c>
      <c r="D92" s="9">
        <v>64</v>
      </c>
      <c r="E92" s="9">
        <v>70</v>
      </c>
      <c r="F92" s="9">
        <v>78</v>
      </c>
      <c r="G92" s="9">
        <v>76</v>
      </c>
      <c r="H92" s="9">
        <v>81</v>
      </c>
      <c r="I92" s="9">
        <v>77</v>
      </c>
      <c r="J92" s="9">
        <v>65</v>
      </c>
      <c r="K92" s="9">
        <v>66</v>
      </c>
      <c r="L92" s="9">
        <v>74</v>
      </c>
      <c r="M92" s="9">
        <v>91</v>
      </c>
      <c r="N92" s="9">
        <f t="shared" si="3"/>
        <v>742</v>
      </c>
      <c r="O92" s="23">
        <v>74.2</v>
      </c>
      <c r="P92" s="23" t="s">
        <v>29</v>
      </c>
    </row>
    <row r="93" spans="1:16" ht="18">
      <c r="A93" s="14">
        <v>22</v>
      </c>
      <c r="B93" s="9">
        <v>22148</v>
      </c>
      <c r="C93" s="10" t="s">
        <v>100</v>
      </c>
      <c r="D93" s="9">
        <v>72</v>
      </c>
      <c r="E93" s="9">
        <v>72</v>
      </c>
      <c r="F93" s="9">
        <v>91</v>
      </c>
      <c r="G93" s="9">
        <v>71</v>
      </c>
      <c r="H93" s="9">
        <v>74</v>
      </c>
      <c r="I93" s="9">
        <v>56</v>
      </c>
      <c r="J93" s="9">
        <v>67</v>
      </c>
      <c r="K93" s="9">
        <v>78</v>
      </c>
      <c r="L93" s="9">
        <v>69</v>
      </c>
      <c r="M93" s="9">
        <v>91</v>
      </c>
      <c r="N93" s="9">
        <f t="shared" si="3"/>
        <v>741</v>
      </c>
      <c r="O93" s="23">
        <v>74.099999999999994</v>
      </c>
      <c r="P93" s="23" t="s">
        <v>29</v>
      </c>
    </row>
    <row r="94" spans="1:16" ht="18">
      <c r="A94" s="14">
        <v>23</v>
      </c>
      <c r="B94" s="9">
        <v>16588</v>
      </c>
      <c r="C94" s="10" t="s">
        <v>101</v>
      </c>
      <c r="D94" s="9">
        <v>73</v>
      </c>
      <c r="E94" s="9">
        <v>71</v>
      </c>
      <c r="F94" s="9">
        <v>78</v>
      </c>
      <c r="G94" s="9">
        <v>69</v>
      </c>
      <c r="H94" s="9">
        <v>67</v>
      </c>
      <c r="I94" s="9">
        <v>64</v>
      </c>
      <c r="J94" s="9">
        <v>69</v>
      </c>
      <c r="K94" s="9">
        <v>62</v>
      </c>
      <c r="L94" s="9">
        <v>75</v>
      </c>
      <c r="M94" s="9">
        <v>91</v>
      </c>
      <c r="N94" s="9">
        <f t="shared" si="3"/>
        <v>719</v>
      </c>
      <c r="O94" s="23">
        <v>71.900000000000006</v>
      </c>
      <c r="P94" s="23" t="s">
        <v>29</v>
      </c>
    </row>
    <row r="95" spans="1:16" ht="36">
      <c r="A95" s="14">
        <v>24</v>
      </c>
      <c r="B95" s="9">
        <v>19116</v>
      </c>
      <c r="C95" s="29" t="s">
        <v>191</v>
      </c>
      <c r="D95" s="9">
        <v>68</v>
      </c>
      <c r="E95" s="9">
        <v>69</v>
      </c>
      <c r="F95" s="9">
        <v>80</v>
      </c>
      <c r="G95" s="9">
        <v>59</v>
      </c>
      <c r="H95" s="9">
        <v>62</v>
      </c>
      <c r="I95" s="9">
        <v>71</v>
      </c>
      <c r="J95" s="9">
        <v>78</v>
      </c>
      <c r="K95" s="9">
        <v>60</v>
      </c>
      <c r="L95" s="9">
        <v>71</v>
      </c>
      <c r="M95" s="9">
        <v>93</v>
      </c>
      <c r="N95" s="9">
        <f t="shared" si="3"/>
        <v>711</v>
      </c>
      <c r="O95" s="23">
        <v>71.099999999999994</v>
      </c>
      <c r="P95" s="23" t="s">
        <v>29</v>
      </c>
    </row>
    <row r="96" spans="1:16" ht="18">
      <c r="A96" s="14">
        <v>25</v>
      </c>
      <c r="B96" s="9">
        <v>19057</v>
      </c>
      <c r="C96" s="10" t="s">
        <v>102</v>
      </c>
      <c r="D96" s="9">
        <v>64</v>
      </c>
      <c r="E96" s="9">
        <v>77</v>
      </c>
      <c r="F96" s="9">
        <v>60</v>
      </c>
      <c r="G96" s="9">
        <v>68</v>
      </c>
      <c r="H96" s="9">
        <v>62</v>
      </c>
      <c r="I96" s="9">
        <v>77</v>
      </c>
      <c r="J96" s="9">
        <v>62</v>
      </c>
      <c r="K96" s="9">
        <v>74</v>
      </c>
      <c r="L96" s="11">
        <v>67</v>
      </c>
      <c r="M96" s="9">
        <v>92</v>
      </c>
      <c r="N96" s="9">
        <f t="shared" si="3"/>
        <v>703</v>
      </c>
      <c r="O96" s="23">
        <v>70.3</v>
      </c>
      <c r="P96" s="23" t="s">
        <v>29</v>
      </c>
    </row>
    <row r="97" spans="1:17" ht="18">
      <c r="A97" s="14">
        <v>26</v>
      </c>
      <c r="B97" s="11">
        <v>22283</v>
      </c>
      <c r="C97" s="12" t="s">
        <v>103</v>
      </c>
      <c r="D97" s="9">
        <v>61</v>
      </c>
      <c r="E97" s="9">
        <v>63</v>
      </c>
      <c r="F97" s="9">
        <v>86</v>
      </c>
      <c r="G97" s="9">
        <v>66</v>
      </c>
      <c r="H97" s="9">
        <v>74</v>
      </c>
      <c r="I97" s="9">
        <v>51</v>
      </c>
      <c r="J97" s="9">
        <v>68</v>
      </c>
      <c r="K97" s="9">
        <v>67</v>
      </c>
      <c r="L97" s="9">
        <v>78</v>
      </c>
      <c r="M97" s="9">
        <v>87</v>
      </c>
      <c r="N97" s="9">
        <f t="shared" si="3"/>
        <v>701</v>
      </c>
      <c r="O97" s="23">
        <v>70.099999999999994</v>
      </c>
      <c r="P97" s="23" t="s">
        <v>29</v>
      </c>
    </row>
    <row r="98" spans="1:17" ht="18">
      <c r="A98" s="14">
        <v>27</v>
      </c>
      <c r="B98" s="9">
        <v>16655</v>
      </c>
      <c r="C98" s="10" t="s">
        <v>104</v>
      </c>
      <c r="D98" s="9">
        <v>71</v>
      </c>
      <c r="E98" s="9">
        <v>74</v>
      </c>
      <c r="F98" s="9">
        <v>72</v>
      </c>
      <c r="G98" s="9">
        <v>70</v>
      </c>
      <c r="H98" s="9">
        <v>68</v>
      </c>
      <c r="I98" s="9">
        <v>53</v>
      </c>
      <c r="J98" s="9">
        <v>59</v>
      </c>
      <c r="K98" s="9">
        <v>57</v>
      </c>
      <c r="L98" s="9">
        <v>67</v>
      </c>
      <c r="M98" s="9">
        <v>86</v>
      </c>
      <c r="N98" s="9">
        <f t="shared" si="3"/>
        <v>677</v>
      </c>
      <c r="O98" s="23">
        <v>67.7</v>
      </c>
      <c r="P98" s="23" t="s">
        <v>39</v>
      </c>
    </row>
    <row r="99" spans="1:17" ht="18">
      <c r="A99" s="14">
        <v>28</v>
      </c>
      <c r="B99" s="9">
        <v>19108</v>
      </c>
      <c r="C99" s="10" t="s">
        <v>105</v>
      </c>
      <c r="D99" s="9">
        <v>65</v>
      </c>
      <c r="E99" s="9">
        <v>63</v>
      </c>
      <c r="F99" s="9">
        <v>82</v>
      </c>
      <c r="G99" s="9">
        <v>58</v>
      </c>
      <c r="H99" s="9">
        <v>65</v>
      </c>
      <c r="I99" s="9">
        <v>47</v>
      </c>
      <c r="J99" s="9">
        <v>72</v>
      </c>
      <c r="K99" s="9">
        <v>55</v>
      </c>
      <c r="L99" s="9">
        <v>64</v>
      </c>
      <c r="M99" s="9">
        <v>85</v>
      </c>
      <c r="N99" s="9">
        <f t="shared" si="3"/>
        <v>656</v>
      </c>
      <c r="O99" s="23">
        <v>65.599999999999994</v>
      </c>
      <c r="P99" s="23" t="s">
        <v>39</v>
      </c>
    </row>
    <row r="100" spans="1:17" ht="18">
      <c r="A100" s="14">
        <v>29</v>
      </c>
      <c r="B100" s="9">
        <v>19102</v>
      </c>
      <c r="C100" s="10" t="s">
        <v>106</v>
      </c>
      <c r="D100" s="9">
        <v>62</v>
      </c>
      <c r="E100" s="9">
        <v>59</v>
      </c>
      <c r="F100" s="9">
        <v>84</v>
      </c>
      <c r="G100" s="9">
        <v>55</v>
      </c>
      <c r="H100" s="9">
        <v>47</v>
      </c>
      <c r="I100" s="9">
        <v>45</v>
      </c>
      <c r="J100" s="9">
        <v>71</v>
      </c>
      <c r="K100" s="9">
        <v>70</v>
      </c>
      <c r="L100" s="9">
        <v>63</v>
      </c>
      <c r="M100" s="9">
        <v>91</v>
      </c>
      <c r="N100" s="9">
        <f t="shared" si="3"/>
        <v>647</v>
      </c>
      <c r="O100" s="23">
        <v>64.7</v>
      </c>
      <c r="P100" s="23" t="s">
        <v>39</v>
      </c>
    </row>
    <row r="101" spans="1:17" ht="18">
      <c r="A101" s="14">
        <v>30</v>
      </c>
      <c r="B101" s="9">
        <v>20170</v>
      </c>
      <c r="C101" s="10" t="s">
        <v>107</v>
      </c>
      <c r="D101" s="9">
        <v>65</v>
      </c>
      <c r="E101" s="9">
        <v>69</v>
      </c>
      <c r="F101" s="9">
        <v>79</v>
      </c>
      <c r="G101" s="9">
        <v>57</v>
      </c>
      <c r="H101" s="9">
        <v>58</v>
      </c>
      <c r="I101" s="9">
        <v>38</v>
      </c>
      <c r="J101" s="9">
        <v>60</v>
      </c>
      <c r="K101" s="9">
        <v>56</v>
      </c>
      <c r="L101" s="9">
        <v>63</v>
      </c>
      <c r="M101" s="9">
        <v>92</v>
      </c>
      <c r="N101" s="9">
        <f t="shared" si="3"/>
        <v>637</v>
      </c>
      <c r="O101" s="23">
        <v>63.7</v>
      </c>
      <c r="P101" s="23" t="s">
        <v>39</v>
      </c>
    </row>
    <row r="102" spans="1:17" ht="18">
      <c r="A102" s="14">
        <v>31</v>
      </c>
      <c r="B102" s="9">
        <v>6504</v>
      </c>
      <c r="C102" s="10" t="s">
        <v>108</v>
      </c>
      <c r="D102" s="9">
        <v>68</v>
      </c>
      <c r="E102" s="9">
        <v>51</v>
      </c>
      <c r="F102" s="9">
        <v>68</v>
      </c>
      <c r="G102" s="9">
        <v>51</v>
      </c>
      <c r="H102" s="9">
        <v>52</v>
      </c>
      <c r="I102" s="9">
        <v>47</v>
      </c>
      <c r="J102" s="9">
        <v>70</v>
      </c>
      <c r="K102" s="9">
        <v>65</v>
      </c>
      <c r="L102" s="9">
        <v>69</v>
      </c>
      <c r="M102" s="9">
        <v>86</v>
      </c>
      <c r="N102" s="9">
        <f t="shared" si="3"/>
        <v>627</v>
      </c>
      <c r="O102" s="23">
        <v>62.7</v>
      </c>
      <c r="P102" s="23" t="s">
        <v>39</v>
      </c>
    </row>
    <row r="103" spans="1:17" ht="18">
      <c r="A103" s="14">
        <v>32</v>
      </c>
      <c r="B103" s="9">
        <v>20073</v>
      </c>
      <c r="C103" s="10" t="s">
        <v>109</v>
      </c>
      <c r="D103" s="9">
        <v>57</v>
      </c>
      <c r="E103" s="9">
        <v>53</v>
      </c>
      <c r="F103" s="9">
        <v>73</v>
      </c>
      <c r="G103" s="9">
        <v>49</v>
      </c>
      <c r="H103" s="9">
        <v>53</v>
      </c>
      <c r="I103" s="9">
        <v>49</v>
      </c>
      <c r="J103" s="9">
        <v>61</v>
      </c>
      <c r="K103" s="9">
        <v>47</v>
      </c>
      <c r="L103" s="9">
        <v>58</v>
      </c>
      <c r="M103" s="9">
        <v>87</v>
      </c>
      <c r="N103" s="9">
        <f t="shared" si="3"/>
        <v>587</v>
      </c>
      <c r="O103" s="23">
        <v>58.7</v>
      </c>
      <c r="P103" s="23" t="s">
        <v>39</v>
      </c>
    </row>
    <row r="104" spans="1:17" ht="45" customHeight="1">
      <c r="A104" s="42" t="s">
        <v>184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7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7" ht="87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22"/>
    </row>
    <row r="107" spans="1:17" ht="59.25" customHeight="1">
      <c r="A107" s="33" t="s">
        <v>0</v>
      </c>
      <c r="B107" s="13" t="s">
        <v>1</v>
      </c>
      <c r="C107" s="13" t="s">
        <v>2</v>
      </c>
      <c r="D107" s="33" t="s">
        <v>3</v>
      </c>
      <c r="E107" s="33" t="s">
        <v>4</v>
      </c>
      <c r="F107" s="33" t="s">
        <v>5</v>
      </c>
      <c r="G107" s="33" t="s">
        <v>78</v>
      </c>
      <c r="H107" s="33" t="s">
        <v>79</v>
      </c>
      <c r="I107" s="33" t="s">
        <v>7</v>
      </c>
      <c r="J107" s="33" t="s">
        <v>43</v>
      </c>
      <c r="K107" s="33" t="s">
        <v>44</v>
      </c>
      <c r="L107" s="33" t="s">
        <v>8</v>
      </c>
      <c r="M107" s="33" t="s">
        <v>10</v>
      </c>
      <c r="N107" s="33" t="s">
        <v>11</v>
      </c>
      <c r="O107" s="13" t="s">
        <v>12</v>
      </c>
      <c r="P107" s="33" t="s">
        <v>13</v>
      </c>
    </row>
    <row r="108" spans="1:17" ht="18">
      <c r="A108" s="9">
        <v>1</v>
      </c>
      <c r="B108" s="9">
        <v>18975</v>
      </c>
      <c r="C108" s="10" t="s">
        <v>110</v>
      </c>
      <c r="D108" s="9">
        <v>81</v>
      </c>
      <c r="E108" s="9">
        <v>92</v>
      </c>
      <c r="F108" s="9">
        <v>100</v>
      </c>
      <c r="G108" s="9">
        <v>93</v>
      </c>
      <c r="H108" s="9">
        <v>97</v>
      </c>
      <c r="I108" s="9">
        <v>90</v>
      </c>
      <c r="J108" s="9">
        <v>95</v>
      </c>
      <c r="K108" s="9">
        <v>97</v>
      </c>
      <c r="L108" s="9">
        <v>86</v>
      </c>
      <c r="M108" s="9">
        <v>93</v>
      </c>
      <c r="N108" s="9">
        <f t="shared" ref="N108:N144" si="4">SUM(D108:M108)</f>
        <v>924</v>
      </c>
      <c r="O108" s="17">
        <v>92.4</v>
      </c>
      <c r="P108" s="18" t="s">
        <v>46</v>
      </c>
    </row>
    <row r="109" spans="1:17" ht="18">
      <c r="A109" s="9">
        <v>2</v>
      </c>
      <c r="B109" s="9">
        <v>16582</v>
      </c>
      <c r="C109" s="10" t="s">
        <v>111</v>
      </c>
      <c r="D109" s="9">
        <v>81</v>
      </c>
      <c r="E109" s="9">
        <v>84</v>
      </c>
      <c r="F109" s="9">
        <v>98</v>
      </c>
      <c r="G109" s="9">
        <v>85</v>
      </c>
      <c r="H109" s="9">
        <v>83</v>
      </c>
      <c r="I109" s="9">
        <v>81</v>
      </c>
      <c r="J109" s="9">
        <v>86</v>
      </c>
      <c r="K109" s="9">
        <v>87</v>
      </c>
      <c r="L109" s="9">
        <v>80</v>
      </c>
      <c r="M109" s="9">
        <v>93</v>
      </c>
      <c r="N109" s="9">
        <f t="shared" si="4"/>
        <v>858</v>
      </c>
      <c r="O109" s="9">
        <v>85.8</v>
      </c>
      <c r="P109" s="18" t="s">
        <v>15</v>
      </c>
    </row>
    <row r="110" spans="1:17" ht="18">
      <c r="A110" s="9">
        <v>3</v>
      </c>
      <c r="B110" s="11">
        <v>22135</v>
      </c>
      <c r="C110" s="12" t="s">
        <v>112</v>
      </c>
      <c r="D110" s="9">
        <v>80</v>
      </c>
      <c r="E110" s="9">
        <v>90</v>
      </c>
      <c r="F110" s="9">
        <v>94</v>
      </c>
      <c r="G110" s="9">
        <v>83</v>
      </c>
      <c r="H110" s="9">
        <v>82</v>
      </c>
      <c r="I110" s="9">
        <v>84</v>
      </c>
      <c r="J110" s="9">
        <v>79</v>
      </c>
      <c r="K110" s="9">
        <v>92</v>
      </c>
      <c r="L110" s="9">
        <v>79</v>
      </c>
      <c r="M110" s="9">
        <v>93</v>
      </c>
      <c r="N110" s="9">
        <f t="shared" si="4"/>
        <v>856</v>
      </c>
      <c r="O110" s="9">
        <v>85.6</v>
      </c>
      <c r="P110" s="18" t="s">
        <v>15</v>
      </c>
    </row>
    <row r="111" spans="1:17" ht="18">
      <c r="A111" s="9">
        <v>4</v>
      </c>
      <c r="B111" s="9">
        <v>19157</v>
      </c>
      <c r="C111" s="10" t="s">
        <v>113</v>
      </c>
      <c r="D111" s="9">
        <v>73</v>
      </c>
      <c r="E111" s="9">
        <v>78</v>
      </c>
      <c r="F111" s="9">
        <v>96</v>
      </c>
      <c r="G111" s="9">
        <v>93</v>
      </c>
      <c r="H111" s="9">
        <v>89</v>
      </c>
      <c r="I111" s="9">
        <v>68</v>
      </c>
      <c r="J111" s="9">
        <v>92</v>
      </c>
      <c r="K111" s="9">
        <v>94</v>
      </c>
      <c r="L111" s="9">
        <v>78</v>
      </c>
      <c r="M111" s="9">
        <v>92</v>
      </c>
      <c r="N111" s="9">
        <f t="shared" si="4"/>
        <v>853</v>
      </c>
      <c r="O111" s="9">
        <v>85.3</v>
      </c>
      <c r="P111" s="18" t="s">
        <v>15</v>
      </c>
    </row>
    <row r="112" spans="1:17" ht="18">
      <c r="A112" s="9">
        <v>5</v>
      </c>
      <c r="B112" s="9">
        <v>18967</v>
      </c>
      <c r="C112" s="10" t="s">
        <v>114</v>
      </c>
      <c r="D112" s="9">
        <v>80</v>
      </c>
      <c r="E112" s="9">
        <v>81</v>
      </c>
      <c r="F112" s="9">
        <v>93</v>
      </c>
      <c r="G112" s="9">
        <v>78</v>
      </c>
      <c r="H112" s="9">
        <v>90</v>
      </c>
      <c r="I112" s="9">
        <v>89</v>
      </c>
      <c r="J112" s="9">
        <v>82</v>
      </c>
      <c r="K112" s="9">
        <v>84</v>
      </c>
      <c r="L112" s="9">
        <v>77</v>
      </c>
      <c r="M112" s="9">
        <v>93</v>
      </c>
      <c r="N112" s="9">
        <f t="shared" si="4"/>
        <v>847</v>
      </c>
      <c r="O112" s="9">
        <v>84.7</v>
      </c>
      <c r="P112" s="18" t="s">
        <v>15</v>
      </c>
    </row>
    <row r="113" spans="1:16" ht="18">
      <c r="A113" s="9">
        <v>6</v>
      </c>
      <c r="B113" s="9">
        <v>18864</v>
      </c>
      <c r="C113" s="10" t="s">
        <v>115</v>
      </c>
      <c r="D113" s="9">
        <v>80</v>
      </c>
      <c r="E113" s="9">
        <v>90</v>
      </c>
      <c r="F113" s="9">
        <v>93</v>
      </c>
      <c r="G113" s="9">
        <v>86</v>
      </c>
      <c r="H113" s="9">
        <v>80</v>
      </c>
      <c r="I113" s="9">
        <v>73</v>
      </c>
      <c r="J113" s="9">
        <v>86</v>
      </c>
      <c r="K113" s="9">
        <v>93</v>
      </c>
      <c r="L113" s="9">
        <v>72</v>
      </c>
      <c r="M113" s="9">
        <v>93</v>
      </c>
      <c r="N113" s="9">
        <f t="shared" si="4"/>
        <v>846</v>
      </c>
      <c r="O113" s="9">
        <v>84.6</v>
      </c>
      <c r="P113" s="18" t="s">
        <v>15</v>
      </c>
    </row>
    <row r="114" spans="1:16" ht="18">
      <c r="A114" s="9">
        <v>7</v>
      </c>
      <c r="B114" s="11">
        <v>22190</v>
      </c>
      <c r="C114" s="12" t="s">
        <v>116</v>
      </c>
      <c r="D114" s="9">
        <v>77</v>
      </c>
      <c r="E114" s="9">
        <v>87</v>
      </c>
      <c r="F114" s="9">
        <v>96</v>
      </c>
      <c r="G114" s="9">
        <v>76</v>
      </c>
      <c r="H114" s="9">
        <v>86</v>
      </c>
      <c r="I114" s="9">
        <v>88</v>
      </c>
      <c r="J114" s="9">
        <v>86</v>
      </c>
      <c r="K114" s="9">
        <v>78</v>
      </c>
      <c r="L114" s="9">
        <v>71</v>
      </c>
      <c r="M114" s="9">
        <v>91</v>
      </c>
      <c r="N114" s="9">
        <f t="shared" si="4"/>
        <v>836</v>
      </c>
      <c r="O114" s="9">
        <v>83.6</v>
      </c>
      <c r="P114" s="18" t="s">
        <v>15</v>
      </c>
    </row>
    <row r="115" spans="1:16" ht="18">
      <c r="A115" s="9">
        <v>8</v>
      </c>
      <c r="B115" s="9">
        <v>18999</v>
      </c>
      <c r="C115" s="10" t="s">
        <v>117</v>
      </c>
      <c r="D115" s="9">
        <v>81</v>
      </c>
      <c r="E115" s="9">
        <v>81</v>
      </c>
      <c r="F115" s="9">
        <v>95</v>
      </c>
      <c r="G115" s="9">
        <v>76</v>
      </c>
      <c r="H115" s="9">
        <v>89</v>
      </c>
      <c r="I115" s="9">
        <v>83</v>
      </c>
      <c r="J115" s="9">
        <v>74</v>
      </c>
      <c r="K115" s="9">
        <v>86</v>
      </c>
      <c r="L115" s="9">
        <v>77</v>
      </c>
      <c r="M115" s="9">
        <v>93</v>
      </c>
      <c r="N115" s="9">
        <f t="shared" si="4"/>
        <v>835</v>
      </c>
      <c r="O115" s="9">
        <v>83.5</v>
      </c>
      <c r="P115" s="18" t="s">
        <v>15</v>
      </c>
    </row>
    <row r="116" spans="1:16" ht="18">
      <c r="A116" s="9">
        <v>9</v>
      </c>
      <c r="B116" s="9">
        <v>19025</v>
      </c>
      <c r="C116" s="10" t="s">
        <v>118</v>
      </c>
      <c r="D116" s="9">
        <v>82</v>
      </c>
      <c r="E116" s="9">
        <v>82</v>
      </c>
      <c r="F116" s="9">
        <v>99</v>
      </c>
      <c r="G116" s="9">
        <v>78</v>
      </c>
      <c r="H116" s="9">
        <v>80</v>
      </c>
      <c r="I116" s="9">
        <v>70</v>
      </c>
      <c r="J116" s="9">
        <v>79</v>
      </c>
      <c r="K116" s="9">
        <v>87</v>
      </c>
      <c r="L116" s="9">
        <v>82</v>
      </c>
      <c r="M116" s="9">
        <v>91</v>
      </c>
      <c r="N116" s="9">
        <f t="shared" si="4"/>
        <v>830</v>
      </c>
      <c r="O116" s="9">
        <v>83</v>
      </c>
      <c r="P116" s="18" t="s">
        <v>15</v>
      </c>
    </row>
    <row r="117" spans="1:16" ht="18">
      <c r="A117" s="9">
        <v>10</v>
      </c>
      <c r="B117" s="9">
        <v>18889</v>
      </c>
      <c r="C117" s="10" t="s">
        <v>119</v>
      </c>
      <c r="D117" s="9">
        <v>76</v>
      </c>
      <c r="E117" s="9">
        <v>84</v>
      </c>
      <c r="F117" s="9">
        <v>93</v>
      </c>
      <c r="G117" s="9">
        <v>86</v>
      </c>
      <c r="H117" s="9">
        <v>83</v>
      </c>
      <c r="I117" s="9">
        <v>78</v>
      </c>
      <c r="J117" s="9">
        <v>78</v>
      </c>
      <c r="K117" s="9">
        <v>82</v>
      </c>
      <c r="L117" s="9">
        <v>76</v>
      </c>
      <c r="M117" s="9">
        <v>92</v>
      </c>
      <c r="N117" s="9">
        <f t="shared" si="4"/>
        <v>828</v>
      </c>
      <c r="O117" s="9">
        <v>82.8</v>
      </c>
      <c r="P117" s="18" t="s">
        <v>15</v>
      </c>
    </row>
    <row r="118" spans="1:16" ht="18">
      <c r="A118" s="9">
        <v>11</v>
      </c>
      <c r="B118" s="9">
        <v>19216</v>
      </c>
      <c r="C118" s="10" t="s">
        <v>120</v>
      </c>
      <c r="D118" s="9">
        <v>76</v>
      </c>
      <c r="E118" s="9">
        <v>88</v>
      </c>
      <c r="F118" s="9">
        <v>95</v>
      </c>
      <c r="G118" s="9">
        <v>86</v>
      </c>
      <c r="H118" s="9">
        <v>80</v>
      </c>
      <c r="I118" s="9">
        <v>68</v>
      </c>
      <c r="J118" s="9">
        <v>81</v>
      </c>
      <c r="K118" s="9">
        <v>84</v>
      </c>
      <c r="L118" s="9">
        <v>75</v>
      </c>
      <c r="M118" s="9">
        <v>94</v>
      </c>
      <c r="N118" s="9">
        <f t="shared" si="4"/>
        <v>827</v>
      </c>
      <c r="O118" s="9">
        <v>82.7</v>
      </c>
      <c r="P118" s="18" t="s">
        <v>15</v>
      </c>
    </row>
    <row r="119" spans="1:16" ht="18">
      <c r="A119" s="9">
        <v>12</v>
      </c>
      <c r="B119" s="9">
        <v>20130</v>
      </c>
      <c r="C119" s="10" t="s">
        <v>121</v>
      </c>
      <c r="D119" s="9">
        <v>70</v>
      </c>
      <c r="E119" s="9">
        <v>85</v>
      </c>
      <c r="F119" s="9">
        <v>88</v>
      </c>
      <c r="G119" s="9">
        <v>77</v>
      </c>
      <c r="H119" s="9">
        <v>87</v>
      </c>
      <c r="I119" s="9">
        <v>87</v>
      </c>
      <c r="J119" s="9">
        <v>75</v>
      </c>
      <c r="K119" s="9">
        <v>82</v>
      </c>
      <c r="L119" s="9">
        <v>76</v>
      </c>
      <c r="M119" s="9">
        <v>93</v>
      </c>
      <c r="N119" s="9">
        <f t="shared" si="4"/>
        <v>820</v>
      </c>
      <c r="O119" s="9">
        <v>82</v>
      </c>
      <c r="P119" s="18" t="s">
        <v>15</v>
      </c>
    </row>
    <row r="120" spans="1:16" ht="18">
      <c r="A120" s="9">
        <v>13</v>
      </c>
      <c r="B120" s="15">
        <v>13619</v>
      </c>
      <c r="C120" s="10" t="s">
        <v>122</v>
      </c>
      <c r="D120" s="9">
        <v>75</v>
      </c>
      <c r="E120" s="9">
        <v>67</v>
      </c>
      <c r="F120" s="9">
        <v>99</v>
      </c>
      <c r="G120" s="9">
        <v>84</v>
      </c>
      <c r="H120" s="9">
        <v>77</v>
      </c>
      <c r="I120" s="9">
        <v>78</v>
      </c>
      <c r="J120" s="9">
        <v>85</v>
      </c>
      <c r="K120" s="9">
        <v>85</v>
      </c>
      <c r="L120" s="9">
        <v>79</v>
      </c>
      <c r="M120" s="9">
        <v>91</v>
      </c>
      <c r="N120" s="9">
        <f t="shared" si="4"/>
        <v>820</v>
      </c>
      <c r="O120" s="9">
        <v>82</v>
      </c>
      <c r="P120" s="18" t="s">
        <v>15</v>
      </c>
    </row>
    <row r="121" spans="1:16" ht="18">
      <c r="A121" s="9">
        <v>14</v>
      </c>
      <c r="B121" s="9">
        <v>19001</v>
      </c>
      <c r="C121" s="10" t="s">
        <v>123</v>
      </c>
      <c r="D121" s="9">
        <v>79</v>
      </c>
      <c r="E121" s="9">
        <v>87</v>
      </c>
      <c r="F121" s="9">
        <v>99</v>
      </c>
      <c r="G121" s="9">
        <v>80</v>
      </c>
      <c r="H121" s="9">
        <v>73</v>
      </c>
      <c r="I121" s="9">
        <v>77</v>
      </c>
      <c r="J121" s="9">
        <v>76</v>
      </c>
      <c r="K121" s="9">
        <v>78</v>
      </c>
      <c r="L121" s="9">
        <v>75</v>
      </c>
      <c r="M121" s="9">
        <v>94</v>
      </c>
      <c r="N121" s="9">
        <f t="shared" si="4"/>
        <v>818</v>
      </c>
      <c r="O121" s="9">
        <v>81.8</v>
      </c>
      <c r="P121" s="18" t="s">
        <v>15</v>
      </c>
    </row>
    <row r="122" spans="1:16" ht="18">
      <c r="A122" s="9">
        <v>15</v>
      </c>
      <c r="B122" s="9">
        <v>20153</v>
      </c>
      <c r="C122" s="10" t="s">
        <v>124</v>
      </c>
      <c r="D122" s="9">
        <v>75</v>
      </c>
      <c r="E122" s="9">
        <v>72</v>
      </c>
      <c r="F122" s="9">
        <v>96</v>
      </c>
      <c r="G122" s="9">
        <v>69</v>
      </c>
      <c r="H122" s="9">
        <v>68</v>
      </c>
      <c r="I122" s="9">
        <v>61</v>
      </c>
      <c r="J122" s="9">
        <v>68</v>
      </c>
      <c r="K122" s="9">
        <v>88</v>
      </c>
      <c r="L122" s="9">
        <v>77</v>
      </c>
      <c r="M122" s="9">
        <v>91</v>
      </c>
      <c r="N122" s="9">
        <f t="shared" si="4"/>
        <v>765</v>
      </c>
      <c r="O122" s="18">
        <v>76.5</v>
      </c>
      <c r="P122" s="18" t="s">
        <v>29</v>
      </c>
    </row>
    <row r="123" spans="1:16" ht="18">
      <c r="A123" s="9">
        <v>16</v>
      </c>
      <c r="B123" s="11">
        <v>22992</v>
      </c>
      <c r="C123" s="12" t="s">
        <v>125</v>
      </c>
      <c r="D123" s="9">
        <v>72</v>
      </c>
      <c r="E123" s="9">
        <v>82</v>
      </c>
      <c r="F123" s="9">
        <v>81</v>
      </c>
      <c r="G123" s="9">
        <v>83</v>
      </c>
      <c r="H123" s="9">
        <v>64</v>
      </c>
      <c r="I123" s="9">
        <v>58</v>
      </c>
      <c r="J123" s="9">
        <v>75</v>
      </c>
      <c r="K123" s="9">
        <v>72</v>
      </c>
      <c r="L123" s="9">
        <v>78</v>
      </c>
      <c r="M123" s="9">
        <v>92</v>
      </c>
      <c r="N123" s="9">
        <f t="shared" si="4"/>
        <v>757</v>
      </c>
      <c r="O123" s="9">
        <v>75.7</v>
      </c>
      <c r="P123" s="18" t="s">
        <v>29</v>
      </c>
    </row>
    <row r="124" spans="1:16" ht="18">
      <c r="A124" s="9">
        <v>17</v>
      </c>
      <c r="B124" s="11">
        <v>18968</v>
      </c>
      <c r="C124" s="10" t="s">
        <v>126</v>
      </c>
      <c r="D124" s="9">
        <v>67</v>
      </c>
      <c r="E124" s="9">
        <v>85</v>
      </c>
      <c r="F124" s="9">
        <v>89</v>
      </c>
      <c r="G124" s="9">
        <v>74</v>
      </c>
      <c r="H124" s="9">
        <v>69</v>
      </c>
      <c r="I124" s="9">
        <v>52</v>
      </c>
      <c r="J124" s="9">
        <v>64</v>
      </c>
      <c r="K124" s="9">
        <v>79</v>
      </c>
      <c r="L124" s="9">
        <v>79</v>
      </c>
      <c r="M124" s="9">
        <v>91</v>
      </c>
      <c r="N124" s="9">
        <f t="shared" si="4"/>
        <v>749</v>
      </c>
      <c r="O124" s="9">
        <v>74.900000000000006</v>
      </c>
      <c r="P124" s="18" t="s">
        <v>29</v>
      </c>
    </row>
    <row r="125" spans="1:16" ht="18">
      <c r="A125" s="9">
        <v>18</v>
      </c>
      <c r="B125" s="9">
        <v>18965</v>
      </c>
      <c r="C125" s="10" t="s">
        <v>127</v>
      </c>
      <c r="D125" s="9">
        <v>72</v>
      </c>
      <c r="E125" s="9">
        <v>67</v>
      </c>
      <c r="F125" s="9">
        <v>85</v>
      </c>
      <c r="G125" s="9">
        <v>73</v>
      </c>
      <c r="H125" s="9">
        <v>76</v>
      </c>
      <c r="I125" s="9">
        <v>66</v>
      </c>
      <c r="J125" s="9">
        <v>74</v>
      </c>
      <c r="K125" s="9">
        <v>74</v>
      </c>
      <c r="L125" s="9">
        <v>65</v>
      </c>
      <c r="M125" s="9">
        <v>93</v>
      </c>
      <c r="N125" s="9">
        <f t="shared" si="4"/>
        <v>745</v>
      </c>
      <c r="O125" s="9">
        <v>74.5</v>
      </c>
      <c r="P125" s="18" t="s">
        <v>29</v>
      </c>
    </row>
    <row r="126" spans="1:16" ht="18">
      <c r="A126" s="9">
        <v>19</v>
      </c>
      <c r="B126" s="11">
        <v>22234</v>
      </c>
      <c r="C126" s="12" t="s">
        <v>128</v>
      </c>
      <c r="D126" s="9">
        <v>79</v>
      </c>
      <c r="E126" s="9">
        <v>85</v>
      </c>
      <c r="F126" s="9">
        <v>74</v>
      </c>
      <c r="G126" s="9">
        <v>75</v>
      </c>
      <c r="H126" s="9">
        <v>68</v>
      </c>
      <c r="I126" s="9">
        <v>63</v>
      </c>
      <c r="J126" s="9">
        <v>67</v>
      </c>
      <c r="K126" s="9">
        <v>67</v>
      </c>
      <c r="L126" s="9">
        <v>72</v>
      </c>
      <c r="M126" s="9">
        <v>92</v>
      </c>
      <c r="N126" s="9">
        <f t="shared" si="4"/>
        <v>742</v>
      </c>
      <c r="O126" s="9">
        <v>74.2</v>
      </c>
      <c r="P126" s="18" t="s">
        <v>29</v>
      </c>
    </row>
    <row r="127" spans="1:16" ht="18">
      <c r="A127" s="9">
        <v>20</v>
      </c>
      <c r="B127" s="11">
        <v>22662</v>
      </c>
      <c r="C127" s="12" t="s">
        <v>129</v>
      </c>
      <c r="D127" s="9">
        <v>67</v>
      </c>
      <c r="E127" s="9">
        <v>75</v>
      </c>
      <c r="F127" s="9">
        <v>85</v>
      </c>
      <c r="G127" s="9">
        <v>78</v>
      </c>
      <c r="H127" s="9">
        <v>60</v>
      </c>
      <c r="I127" s="9">
        <v>71</v>
      </c>
      <c r="J127" s="9">
        <v>60</v>
      </c>
      <c r="K127" s="9">
        <v>76</v>
      </c>
      <c r="L127" s="9">
        <v>76</v>
      </c>
      <c r="M127" s="9">
        <v>92</v>
      </c>
      <c r="N127" s="9">
        <f t="shared" si="4"/>
        <v>740</v>
      </c>
      <c r="O127" s="9">
        <v>74</v>
      </c>
      <c r="P127" s="18" t="s">
        <v>29</v>
      </c>
    </row>
    <row r="128" spans="1:16" ht="18">
      <c r="A128" s="9">
        <v>21</v>
      </c>
      <c r="B128" s="11">
        <v>23909</v>
      </c>
      <c r="C128" s="12" t="s">
        <v>130</v>
      </c>
      <c r="D128" s="9">
        <v>76</v>
      </c>
      <c r="E128" s="9">
        <v>77</v>
      </c>
      <c r="F128" s="9">
        <v>74</v>
      </c>
      <c r="G128" s="9">
        <v>75</v>
      </c>
      <c r="H128" s="9">
        <v>60</v>
      </c>
      <c r="I128" s="9">
        <v>75</v>
      </c>
      <c r="J128" s="9">
        <v>64</v>
      </c>
      <c r="K128" s="9">
        <v>68</v>
      </c>
      <c r="L128" s="9">
        <v>76</v>
      </c>
      <c r="M128" s="9">
        <v>92</v>
      </c>
      <c r="N128" s="9">
        <f t="shared" si="4"/>
        <v>737</v>
      </c>
      <c r="O128" s="9">
        <v>73.7</v>
      </c>
      <c r="P128" s="18" t="s">
        <v>29</v>
      </c>
    </row>
    <row r="129" spans="1:16" ht="18">
      <c r="A129" s="9">
        <v>22</v>
      </c>
      <c r="B129" s="9">
        <v>16585</v>
      </c>
      <c r="C129" s="10" t="s">
        <v>131</v>
      </c>
      <c r="D129" s="9">
        <v>66</v>
      </c>
      <c r="E129" s="9">
        <v>74</v>
      </c>
      <c r="F129" s="9">
        <v>76</v>
      </c>
      <c r="G129" s="9">
        <v>71</v>
      </c>
      <c r="H129" s="9">
        <v>63</v>
      </c>
      <c r="I129" s="9">
        <v>66</v>
      </c>
      <c r="J129" s="9">
        <v>79</v>
      </c>
      <c r="K129" s="9">
        <v>74</v>
      </c>
      <c r="L129" s="9">
        <v>70</v>
      </c>
      <c r="M129" s="9">
        <v>92</v>
      </c>
      <c r="N129" s="9">
        <f t="shared" si="4"/>
        <v>731</v>
      </c>
      <c r="O129" s="9">
        <v>73.099999999999994</v>
      </c>
      <c r="P129" s="18" t="s">
        <v>29</v>
      </c>
    </row>
    <row r="130" spans="1:16" ht="18">
      <c r="A130" s="9">
        <v>23</v>
      </c>
      <c r="B130" s="11">
        <v>22151</v>
      </c>
      <c r="C130" s="12" t="s">
        <v>132</v>
      </c>
      <c r="D130" s="9">
        <v>79</v>
      </c>
      <c r="E130" s="9">
        <v>84</v>
      </c>
      <c r="F130" s="9">
        <v>77</v>
      </c>
      <c r="G130" s="9">
        <v>72</v>
      </c>
      <c r="H130" s="9">
        <v>57</v>
      </c>
      <c r="I130" s="9">
        <v>54</v>
      </c>
      <c r="J130" s="9">
        <v>66</v>
      </c>
      <c r="K130" s="9">
        <v>67</v>
      </c>
      <c r="L130" s="9">
        <v>76</v>
      </c>
      <c r="M130" s="9">
        <v>96</v>
      </c>
      <c r="N130" s="9">
        <f t="shared" si="4"/>
        <v>728</v>
      </c>
      <c r="O130" s="9">
        <v>72.8</v>
      </c>
      <c r="P130" s="18" t="s">
        <v>29</v>
      </c>
    </row>
    <row r="131" spans="1:16" ht="18">
      <c r="A131" s="9">
        <v>24</v>
      </c>
      <c r="B131" s="9">
        <v>19243</v>
      </c>
      <c r="C131" s="10" t="s">
        <v>133</v>
      </c>
      <c r="D131" s="9">
        <v>71</v>
      </c>
      <c r="E131" s="9">
        <v>87</v>
      </c>
      <c r="F131" s="9">
        <v>79</v>
      </c>
      <c r="G131" s="9">
        <v>70</v>
      </c>
      <c r="H131" s="9">
        <v>61</v>
      </c>
      <c r="I131" s="9">
        <v>40</v>
      </c>
      <c r="J131" s="9">
        <v>67</v>
      </c>
      <c r="K131" s="9">
        <v>75</v>
      </c>
      <c r="L131" s="9">
        <v>79</v>
      </c>
      <c r="M131" s="9">
        <v>92</v>
      </c>
      <c r="N131" s="9">
        <f t="shared" si="4"/>
        <v>721</v>
      </c>
      <c r="O131" s="9">
        <v>72.099999999999994</v>
      </c>
      <c r="P131" s="18" t="s">
        <v>29</v>
      </c>
    </row>
    <row r="132" spans="1:16" ht="18">
      <c r="A132" s="9">
        <v>25</v>
      </c>
      <c r="B132" s="9">
        <v>18945</v>
      </c>
      <c r="C132" s="10" t="s">
        <v>134</v>
      </c>
      <c r="D132" s="9">
        <v>66</v>
      </c>
      <c r="E132" s="9">
        <v>57</v>
      </c>
      <c r="F132" s="9">
        <v>84</v>
      </c>
      <c r="G132" s="9">
        <v>72</v>
      </c>
      <c r="H132" s="9">
        <v>67</v>
      </c>
      <c r="I132" s="9">
        <v>73</v>
      </c>
      <c r="J132" s="9">
        <v>65</v>
      </c>
      <c r="K132" s="9">
        <v>76</v>
      </c>
      <c r="L132" s="9">
        <v>67</v>
      </c>
      <c r="M132" s="9">
        <v>91</v>
      </c>
      <c r="N132" s="9">
        <f t="shared" si="4"/>
        <v>718</v>
      </c>
      <c r="O132" s="9">
        <v>71.8</v>
      </c>
      <c r="P132" s="18" t="s">
        <v>29</v>
      </c>
    </row>
    <row r="133" spans="1:16" ht="18">
      <c r="A133" s="9">
        <v>26</v>
      </c>
      <c r="B133" s="9">
        <v>18871</v>
      </c>
      <c r="C133" s="10" t="s">
        <v>135</v>
      </c>
      <c r="D133" s="9">
        <v>74</v>
      </c>
      <c r="E133" s="9">
        <v>67</v>
      </c>
      <c r="F133" s="9">
        <v>69</v>
      </c>
      <c r="G133" s="9">
        <v>80</v>
      </c>
      <c r="H133" s="9">
        <v>52</v>
      </c>
      <c r="I133" s="9">
        <v>76</v>
      </c>
      <c r="J133" s="9">
        <v>55</v>
      </c>
      <c r="K133" s="9">
        <v>75</v>
      </c>
      <c r="L133" s="9">
        <v>75</v>
      </c>
      <c r="M133" s="9">
        <v>91</v>
      </c>
      <c r="N133" s="9">
        <f t="shared" si="4"/>
        <v>714</v>
      </c>
      <c r="O133" s="9">
        <v>71.400000000000006</v>
      </c>
      <c r="P133" s="18" t="s">
        <v>29</v>
      </c>
    </row>
    <row r="134" spans="1:16" ht="18">
      <c r="A134" s="9">
        <v>27</v>
      </c>
      <c r="B134" s="11">
        <v>23368</v>
      </c>
      <c r="C134" s="12" t="s">
        <v>136</v>
      </c>
      <c r="D134" s="9">
        <v>62</v>
      </c>
      <c r="E134" s="9">
        <v>65</v>
      </c>
      <c r="F134" s="9">
        <v>74</v>
      </c>
      <c r="G134" s="9">
        <v>76</v>
      </c>
      <c r="H134" s="9">
        <v>59</v>
      </c>
      <c r="I134" s="9">
        <v>71</v>
      </c>
      <c r="J134" s="9">
        <v>60</v>
      </c>
      <c r="K134" s="9">
        <v>68</v>
      </c>
      <c r="L134" s="9">
        <v>84</v>
      </c>
      <c r="M134" s="9">
        <v>91</v>
      </c>
      <c r="N134" s="9">
        <f t="shared" si="4"/>
        <v>710</v>
      </c>
      <c r="O134" s="9">
        <v>71</v>
      </c>
      <c r="P134" s="18" t="s">
        <v>29</v>
      </c>
    </row>
    <row r="135" spans="1:16" ht="18">
      <c r="A135" s="9">
        <v>28</v>
      </c>
      <c r="B135" s="11">
        <v>18948</v>
      </c>
      <c r="C135" s="12" t="s">
        <v>137</v>
      </c>
      <c r="D135" s="11">
        <v>67</v>
      </c>
      <c r="E135" s="11">
        <v>79</v>
      </c>
      <c r="F135" s="11">
        <v>72</v>
      </c>
      <c r="G135" s="11">
        <v>81</v>
      </c>
      <c r="H135" s="11">
        <v>64</v>
      </c>
      <c r="I135" s="11">
        <v>37</v>
      </c>
      <c r="J135" s="11">
        <v>64</v>
      </c>
      <c r="K135" s="11">
        <v>73</v>
      </c>
      <c r="L135" s="11">
        <v>74</v>
      </c>
      <c r="M135" s="11">
        <v>91</v>
      </c>
      <c r="N135" s="11">
        <f t="shared" si="4"/>
        <v>702</v>
      </c>
      <c r="O135" s="11">
        <v>70.2</v>
      </c>
      <c r="P135" s="19" t="s">
        <v>29</v>
      </c>
    </row>
    <row r="136" spans="1:16" ht="18">
      <c r="A136" s="9">
        <v>29</v>
      </c>
      <c r="B136" s="11">
        <v>22295</v>
      </c>
      <c r="C136" s="12" t="s">
        <v>138</v>
      </c>
      <c r="D136" s="9">
        <v>69</v>
      </c>
      <c r="E136" s="9">
        <v>76</v>
      </c>
      <c r="F136" s="9">
        <v>90</v>
      </c>
      <c r="G136" s="9">
        <v>68</v>
      </c>
      <c r="H136" s="9">
        <v>68</v>
      </c>
      <c r="I136" s="9">
        <v>53</v>
      </c>
      <c r="J136" s="9">
        <v>62</v>
      </c>
      <c r="K136" s="9">
        <v>62</v>
      </c>
      <c r="L136" s="9">
        <v>62</v>
      </c>
      <c r="M136" s="9">
        <v>92</v>
      </c>
      <c r="N136" s="9">
        <f t="shared" si="4"/>
        <v>702</v>
      </c>
      <c r="O136" s="9">
        <v>70.2</v>
      </c>
      <c r="P136" s="18" t="s">
        <v>29</v>
      </c>
    </row>
    <row r="137" spans="1:16" ht="18">
      <c r="A137" s="9">
        <v>30</v>
      </c>
      <c r="B137" s="9">
        <v>19047</v>
      </c>
      <c r="C137" s="10" t="s">
        <v>117</v>
      </c>
      <c r="D137" s="9">
        <v>68</v>
      </c>
      <c r="E137" s="9">
        <v>56</v>
      </c>
      <c r="F137" s="9">
        <v>83</v>
      </c>
      <c r="G137" s="9">
        <v>68</v>
      </c>
      <c r="H137" s="9">
        <v>54</v>
      </c>
      <c r="I137" s="9">
        <v>56</v>
      </c>
      <c r="J137" s="9">
        <v>59</v>
      </c>
      <c r="K137" s="9">
        <v>59</v>
      </c>
      <c r="L137" s="20">
        <v>78</v>
      </c>
      <c r="M137" s="9">
        <v>92</v>
      </c>
      <c r="N137" s="9">
        <f t="shared" si="4"/>
        <v>673</v>
      </c>
      <c r="O137" s="9">
        <v>67.3</v>
      </c>
      <c r="P137" s="18" t="s">
        <v>39</v>
      </c>
    </row>
    <row r="138" spans="1:16" ht="18">
      <c r="A138" s="9">
        <v>31</v>
      </c>
      <c r="B138" s="9">
        <v>18875</v>
      </c>
      <c r="C138" s="10" t="s">
        <v>139</v>
      </c>
      <c r="D138" s="9">
        <v>76</v>
      </c>
      <c r="E138" s="9">
        <v>67</v>
      </c>
      <c r="F138" s="9">
        <v>77</v>
      </c>
      <c r="G138" s="9">
        <v>69</v>
      </c>
      <c r="H138" s="9">
        <v>47</v>
      </c>
      <c r="I138" s="9">
        <v>48</v>
      </c>
      <c r="J138" s="9">
        <v>51</v>
      </c>
      <c r="K138" s="9">
        <v>54</v>
      </c>
      <c r="L138" s="9">
        <v>76</v>
      </c>
      <c r="M138" s="9">
        <v>90</v>
      </c>
      <c r="N138" s="9">
        <f t="shared" si="4"/>
        <v>655</v>
      </c>
      <c r="O138" s="9">
        <v>65.5</v>
      </c>
      <c r="P138" s="18" t="s">
        <v>39</v>
      </c>
    </row>
    <row r="139" spans="1:16" ht="18">
      <c r="A139" s="9">
        <v>32</v>
      </c>
      <c r="B139" s="9">
        <v>20277</v>
      </c>
      <c r="C139" s="10" t="s">
        <v>140</v>
      </c>
      <c r="D139" s="9">
        <v>68</v>
      </c>
      <c r="E139" s="9">
        <v>53</v>
      </c>
      <c r="F139" s="9">
        <v>76</v>
      </c>
      <c r="G139" s="9">
        <v>72</v>
      </c>
      <c r="H139" s="9">
        <v>55</v>
      </c>
      <c r="I139" s="9">
        <v>47</v>
      </c>
      <c r="J139" s="9">
        <v>50</v>
      </c>
      <c r="K139" s="9">
        <v>64</v>
      </c>
      <c r="L139" s="9">
        <v>76</v>
      </c>
      <c r="M139" s="9">
        <v>89</v>
      </c>
      <c r="N139" s="9">
        <f t="shared" si="4"/>
        <v>650</v>
      </c>
      <c r="O139" s="9">
        <v>65</v>
      </c>
      <c r="P139" s="18" t="s">
        <v>39</v>
      </c>
    </row>
    <row r="140" spans="1:16" ht="18">
      <c r="A140" s="9">
        <v>33</v>
      </c>
      <c r="B140" s="9">
        <v>18869</v>
      </c>
      <c r="C140" s="10" t="s">
        <v>141</v>
      </c>
      <c r="D140" s="9">
        <v>59</v>
      </c>
      <c r="E140" s="9">
        <v>41</v>
      </c>
      <c r="F140" s="9">
        <v>56</v>
      </c>
      <c r="G140" s="9">
        <v>67</v>
      </c>
      <c r="H140" s="9">
        <v>47</v>
      </c>
      <c r="I140" s="9">
        <v>39</v>
      </c>
      <c r="J140" s="9">
        <v>63</v>
      </c>
      <c r="K140" s="9">
        <v>67</v>
      </c>
      <c r="L140" s="9">
        <v>64</v>
      </c>
      <c r="M140" s="9">
        <v>90</v>
      </c>
      <c r="N140" s="9">
        <f t="shared" si="4"/>
        <v>593</v>
      </c>
      <c r="O140" s="9">
        <v>59.3</v>
      </c>
      <c r="P140" s="18" t="s">
        <v>39</v>
      </c>
    </row>
    <row r="141" spans="1:16" ht="18">
      <c r="A141" s="9">
        <v>34</v>
      </c>
      <c r="B141" s="9">
        <v>16584</v>
      </c>
      <c r="C141" s="10" t="s">
        <v>142</v>
      </c>
      <c r="D141" s="9">
        <v>63</v>
      </c>
      <c r="E141" s="9">
        <v>59</v>
      </c>
      <c r="F141" s="9">
        <v>64</v>
      </c>
      <c r="G141" s="9">
        <v>55</v>
      </c>
      <c r="H141" s="9">
        <v>49</v>
      </c>
      <c r="I141" s="9">
        <v>26</v>
      </c>
      <c r="J141" s="9">
        <v>62</v>
      </c>
      <c r="K141" s="9">
        <v>45</v>
      </c>
      <c r="L141" s="9">
        <v>66</v>
      </c>
      <c r="M141" s="9">
        <v>91</v>
      </c>
      <c r="N141" s="9">
        <f t="shared" si="4"/>
        <v>580</v>
      </c>
      <c r="O141" s="9">
        <v>58</v>
      </c>
      <c r="P141" s="18" t="s">
        <v>39</v>
      </c>
    </row>
    <row r="142" spans="1:16" ht="18">
      <c r="A142" s="9">
        <v>35</v>
      </c>
      <c r="B142" s="11">
        <v>22161</v>
      </c>
      <c r="C142" s="12" t="s">
        <v>143</v>
      </c>
      <c r="D142" s="9">
        <v>61</v>
      </c>
      <c r="E142" s="9">
        <v>44</v>
      </c>
      <c r="F142" s="9">
        <v>48</v>
      </c>
      <c r="G142" s="9">
        <v>60</v>
      </c>
      <c r="H142" s="9">
        <v>51</v>
      </c>
      <c r="I142" s="9">
        <v>53</v>
      </c>
      <c r="J142" s="9">
        <v>46</v>
      </c>
      <c r="K142" s="9">
        <v>51</v>
      </c>
      <c r="L142" s="9">
        <v>75</v>
      </c>
      <c r="M142" s="9">
        <v>88</v>
      </c>
      <c r="N142" s="9">
        <f t="shared" si="4"/>
        <v>577</v>
      </c>
      <c r="O142" s="9">
        <v>57.7</v>
      </c>
      <c r="P142" s="18" t="s">
        <v>39</v>
      </c>
    </row>
    <row r="143" spans="1:16" ht="18">
      <c r="A143" s="9">
        <v>36</v>
      </c>
      <c r="B143" s="9">
        <v>19373</v>
      </c>
      <c r="C143" s="10" t="s">
        <v>144</v>
      </c>
      <c r="D143" s="9">
        <v>52</v>
      </c>
      <c r="E143" s="9">
        <v>43</v>
      </c>
      <c r="F143" s="9">
        <v>60</v>
      </c>
      <c r="G143" s="9">
        <v>48</v>
      </c>
      <c r="H143" s="9">
        <v>38</v>
      </c>
      <c r="I143" s="9">
        <v>33</v>
      </c>
      <c r="J143" s="9">
        <v>36</v>
      </c>
      <c r="K143" s="9">
        <v>52</v>
      </c>
      <c r="L143" s="9">
        <v>69</v>
      </c>
      <c r="M143" s="9">
        <v>89</v>
      </c>
      <c r="N143" s="9">
        <f t="shared" si="4"/>
        <v>520</v>
      </c>
      <c r="O143" s="9">
        <v>52</v>
      </c>
      <c r="P143" s="18" t="s">
        <v>39</v>
      </c>
    </row>
    <row r="144" spans="1:16" ht="18">
      <c r="A144" s="9">
        <v>37</v>
      </c>
      <c r="B144" s="9">
        <v>18887</v>
      </c>
      <c r="C144" s="10" t="s">
        <v>145</v>
      </c>
      <c r="D144" s="9">
        <v>41</v>
      </c>
      <c r="E144" s="9">
        <v>31</v>
      </c>
      <c r="F144" s="9">
        <v>52</v>
      </c>
      <c r="G144" s="9">
        <v>39</v>
      </c>
      <c r="H144" s="9">
        <v>38</v>
      </c>
      <c r="I144" s="9">
        <v>26</v>
      </c>
      <c r="J144" s="9">
        <v>38</v>
      </c>
      <c r="K144" s="9">
        <v>33</v>
      </c>
      <c r="L144" s="9">
        <v>67</v>
      </c>
      <c r="M144" s="9">
        <v>89</v>
      </c>
      <c r="N144" s="9">
        <f t="shared" si="4"/>
        <v>454</v>
      </c>
      <c r="O144" s="21">
        <v>45.4</v>
      </c>
      <c r="P144" s="18" t="s">
        <v>146</v>
      </c>
    </row>
    <row r="145" spans="1:16" ht="45" customHeight="1">
      <c r="A145" s="45" t="s">
        <v>187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ht="77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16" ht="60" customHeight="1">
      <c r="A147" s="35" t="s">
        <v>0</v>
      </c>
      <c r="B147" s="26" t="s">
        <v>1</v>
      </c>
      <c r="C147" s="24" t="s">
        <v>2</v>
      </c>
      <c r="D147" s="34" t="s">
        <v>3</v>
      </c>
      <c r="E147" s="34" t="s">
        <v>4</v>
      </c>
      <c r="F147" s="34" t="s">
        <v>78</v>
      </c>
      <c r="G147" s="34" t="s">
        <v>79</v>
      </c>
      <c r="H147" s="34" t="s">
        <v>7</v>
      </c>
      <c r="I147" s="34" t="s">
        <v>43</v>
      </c>
      <c r="J147" s="34" t="s">
        <v>44</v>
      </c>
      <c r="K147" s="34" t="s">
        <v>8</v>
      </c>
      <c r="L147" s="34" t="s">
        <v>11</v>
      </c>
      <c r="M147" s="24" t="s">
        <v>12</v>
      </c>
      <c r="N147" s="34" t="s">
        <v>13</v>
      </c>
    </row>
    <row r="148" spans="1:16" ht="18">
      <c r="A148" s="9">
        <v>1</v>
      </c>
      <c r="B148" s="12">
        <v>20329</v>
      </c>
      <c r="C148" s="12" t="s">
        <v>182</v>
      </c>
      <c r="D148" s="9">
        <v>84</v>
      </c>
      <c r="E148" s="9">
        <v>90</v>
      </c>
      <c r="F148" s="9">
        <v>81</v>
      </c>
      <c r="G148" s="9">
        <v>76</v>
      </c>
      <c r="H148" s="9">
        <v>82</v>
      </c>
      <c r="I148" s="9">
        <v>91</v>
      </c>
      <c r="J148" s="9">
        <v>85</v>
      </c>
      <c r="K148" s="9">
        <v>80</v>
      </c>
      <c r="L148" s="9">
        <f t="shared" ref="L148:L184" si="5">SUM(D148:K148)</f>
        <v>669</v>
      </c>
      <c r="M148" s="9">
        <f>699/8</f>
        <v>87.375</v>
      </c>
      <c r="N148" s="9" t="s">
        <v>15</v>
      </c>
    </row>
    <row r="149" spans="1:16" ht="18">
      <c r="A149" s="9">
        <v>2</v>
      </c>
      <c r="B149" s="12">
        <v>22477</v>
      </c>
      <c r="C149" s="12" t="s">
        <v>180</v>
      </c>
      <c r="D149" s="9">
        <v>84</v>
      </c>
      <c r="E149" s="9">
        <v>83</v>
      </c>
      <c r="F149" s="9">
        <v>79</v>
      </c>
      <c r="G149" s="9">
        <v>79</v>
      </c>
      <c r="H149" s="9">
        <v>95</v>
      </c>
      <c r="I149" s="9">
        <v>90</v>
      </c>
      <c r="J149" s="9">
        <v>90</v>
      </c>
      <c r="K149" s="9">
        <v>78</v>
      </c>
      <c r="L149" s="9">
        <f t="shared" si="5"/>
        <v>678</v>
      </c>
      <c r="M149" s="9">
        <f>678/8</f>
        <v>84.75</v>
      </c>
      <c r="N149" s="9" t="s">
        <v>15</v>
      </c>
    </row>
    <row r="150" spans="1:16" ht="18">
      <c r="A150" s="9">
        <v>3</v>
      </c>
      <c r="B150" s="10">
        <v>20171</v>
      </c>
      <c r="C150" s="10" t="s">
        <v>160</v>
      </c>
      <c r="D150" s="9">
        <v>72</v>
      </c>
      <c r="E150" s="9">
        <v>85</v>
      </c>
      <c r="F150" s="9">
        <v>76</v>
      </c>
      <c r="G150" s="9">
        <v>90</v>
      </c>
      <c r="H150" s="9">
        <v>94</v>
      </c>
      <c r="I150" s="9">
        <v>76</v>
      </c>
      <c r="J150" s="9">
        <v>92</v>
      </c>
      <c r="K150" s="9">
        <v>80</v>
      </c>
      <c r="L150" s="9">
        <f t="shared" si="5"/>
        <v>665</v>
      </c>
      <c r="M150" s="9">
        <f>665/8</f>
        <v>83.125</v>
      </c>
      <c r="N150" s="9" t="s">
        <v>15</v>
      </c>
    </row>
    <row r="151" spans="1:16" ht="18">
      <c r="A151" s="9">
        <v>4</v>
      </c>
      <c r="B151" s="10">
        <v>22105</v>
      </c>
      <c r="C151" s="10" t="s">
        <v>167</v>
      </c>
      <c r="D151" s="9">
        <v>79</v>
      </c>
      <c r="E151" s="9">
        <v>72</v>
      </c>
      <c r="F151" s="9">
        <v>76</v>
      </c>
      <c r="G151" s="9">
        <v>87</v>
      </c>
      <c r="H151" s="9">
        <v>94</v>
      </c>
      <c r="I151" s="9">
        <v>91</v>
      </c>
      <c r="J151" s="9">
        <v>80</v>
      </c>
      <c r="K151" s="9">
        <v>80</v>
      </c>
      <c r="L151" s="9">
        <f t="shared" si="5"/>
        <v>659</v>
      </c>
      <c r="M151" s="9">
        <f>659/8</f>
        <v>82.375</v>
      </c>
      <c r="N151" s="9" t="s">
        <v>15</v>
      </c>
    </row>
    <row r="152" spans="1:16" ht="18">
      <c r="A152" s="9">
        <v>5</v>
      </c>
      <c r="B152" s="12">
        <v>22313</v>
      </c>
      <c r="C152" s="12" t="s">
        <v>178</v>
      </c>
      <c r="D152" s="9">
        <v>80</v>
      </c>
      <c r="E152" s="9">
        <v>70</v>
      </c>
      <c r="F152" s="9">
        <v>72</v>
      </c>
      <c r="G152" s="9">
        <v>84</v>
      </c>
      <c r="H152" s="9">
        <v>96</v>
      </c>
      <c r="I152" s="9">
        <v>80</v>
      </c>
      <c r="J152" s="9">
        <v>88</v>
      </c>
      <c r="K152" s="9">
        <v>81</v>
      </c>
      <c r="L152" s="9">
        <f t="shared" si="5"/>
        <v>651</v>
      </c>
      <c r="M152" s="9">
        <f>651/8</f>
        <v>81.375</v>
      </c>
      <c r="N152" s="9" t="s">
        <v>15</v>
      </c>
    </row>
    <row r="153" spans="1:16" ht="18">
      <c r="A153" s="9">
        <v>6</v>
      </c>
      <c r="B153" s="12">
        <v>22186</v>
      </c>
      <c r="C153" s="12" t="s">
        <v>173</v>
      </c>
      <c r="D153" s="9">
        <v>79</v>
      </c>
      <c r="E153" s="9">
        <v>82</v>
      </c>
      <c r="F153" s="9">
        <v>77</v>
      </c>
      <c r="G153" s="9">
        <v>80</v>
      </c>
      <c r="H153" s="9">
        <v>94</v>
      </c>
      <c r="I153" s="9">
        <v>81</v>
      </c>
      <c r="J153" s="9">
        <v>77</v>
      </c>
      <c r="K153" s="9">
        <v>76</v>
      </c>
      <c r="L153" s="9">
        <f t="shared" si="5"/>
        <v>646</v>
      </c>
      <c r="M153" s="9">
        <f>645/8</f>
        <v>80.625</v>
      </c>
      <c r="N153" s="9" t="s">
        <v>15</v>
      </c>
    </row>
    <row r="154" spans="1:16" ht="18">
      <c r="A154" s="9">
        <v>7</v>
      </c>
      <c r="B154" s="10">
        <v>18947</v>
      </c>
      <c r="C154" s="10" t="s">
        <v>157</v>
      </c>
      <c r="D154" s="9">
        <v>67</v>
      </c>
      <c r="E154" s="9">
        <v>72</v>
      </c>
      <c r="F154" s="9">
        <v>86</v>
      </c>
      <c r="G154" s="9">
        <v>81</v>
      </c>
      <c r="H154" s="9">
        <v>80</v>
      </c>
      <c r="I154" s="9">
        <v>87</v>
      </c>
      <c r="J154" s="9">
        <v>84</v>
      </c>
      <c r="K154" s="9">
        <v>87</v>
      </c>
      <c r="L154" s="9">
        <f t="shared" si="5"/>
        <v>644</v>
      </c>
      <c r="M154" s="9">
        <f>644/8</f>
        <v>80.5</v>
      </c>
      <c r="N154" s="9" t="s">
        <v>15</v>
      </c>
    </row>
    <row r="155" spans="1:16" ht="18">
      <c r="A155" s="9">
        <v>8</v>
      </c>
      <c r="B155" s="12">
        <v>22287</v>
      </c>
      <c r="C155" s="12" t="s">
        <v>176</v>
      </c>
      <c r="D155" s="9">
        <v>72</v>
      </c>
      <c r="E155" s="9">
        <v>83</v>
      </c>
      <c r="F155" s="9">
        <v>84</v>
      </c>
      <c r="G155" s="9">
        <v>75</v>
      </c>
      <c r="H155" s="9">
        <v>92</v>
      </c>
      <c r="I155" s="9">
        <v>81</v>
      </c>
      <c r="J155" s="9">
        <v>82</v>
      </c>
      <c r="K155" s="9">
        <v>74</v>
      </c>
      <c r="L155" s="9">
        <f t="shared" si="5"/>
        <v>643</v>
      </c>
      <c r="M155" s="9">
        <f>643/8</f>
        <v>80.375</v>
      </c>
      <c r="N155" s="9" t="s">
        <v>15</v>
      </c>
    </row>
    <row r="156" spans="1:16" ht="18">
      <c r="A156" s="9">
        <v>9</v>
      </c>
      <c r="B156" s="10">
        <v>18988</v>
      </c>
      <c r="C156" s="10" t="s">
        <v>150</v>
      </c>
      <c r="D156" s="9">
        <v>77</v>
      </c>
      <c r="E156" s="9">
        <v>76</v>
      </c>
      <c r="F156" s="9">
        <v>76</v>
      </c>
      <c r="G156" s="9">
        <v>76</v>
      </c>
      <c r="H156" s="9">
        <v>79</v>
      </c>
      <c r="I156" s="9">
        <v>90</v>
      </c>
      <c r="J156" s="9">
        <v>80</v>
      </c>
      <c r="K156" s="9">
        <v>81</v>
      </c>
      <c r="L156" s="9">
        <f t="shared" si="5"/>
        <v>635</v>
      </c>
      <c r="M156" s="9">
        <f>635/8</f>
        <v>79.375</v>
      </c>
      <c r="N156" s="9" t="s">
        <v>29</v>
      </c>
    </row>
    <row r="157" spans="1:16" ht="18">
      <c r="A157" s="9">
        <v>10</v>
      </c>
      <c r="B157" s="10">
        <v>18984</v>
      </c>
      <c r="C157" s="10" t="s">
        <v>149</v>
      </c>
      <c r="D157" s="9">
        <v>76</v>
      </c>
      <c r="E157" s="9">
        <v>69</v>
      </c>
      <c r="F157" s="9">
        <v>76</v>
      </c>
      <c r="G157" s="9">
        <v>79</v>
      </c>
      <c r="H157" s="9">
        <v>87</v>
      </c>
      <c r="I157" s="9">
        <v>86</v>
      </c>
      <c r="J157" s="9">
        <v>80</v>
      </c>
      <c r="K157" s="9">
        <v>79</v>
      </c>
      <c r="L157" s="9">
        <f t="shared" si="5"/>
        <v>632</v>
      </c>
      <c r="M157" s="9">
        <f>632/8</f>
        <v>79</v>
      </c>
      <c r="N157" s="9" t="s">
        <v>29</v>
      </c>
    </row>
    <row r="158" spans="1:16" ht="18">
      <c r="A158" s="9">
        <v>11</v>
      </c>
      <c r="B158" s="10">
        <v>18924</v>
      </c>
      <c r="C158" s="10" t="s">
        <v>147</v>
      </c>
      <c r="D158" s="9">
        <v>75</v>
      </c>
      <c r="E158" s="9">
        <v>80</v>
      </c>
      <c r="F158" s="9">
        <v>79</v>
      </c>
      <c r="G158" s="9">
        <v>70</v>
      </c>
      <c r="H158" s="9">
        <v>66</v>
      </c>
      <c r="I158" s="9">
        <v>89</v>
      </c>
      <c r="J158" s="9">
        <v>93</v>
      </c>
      <c r="K158" s="9">
        <v>79</v>
      </c>
      <c r="L158" s="9">
        <f t="shared" si="5"/>
        <v>631</v>
      </c>
      <c r="M158" s="9">
        <f>631/8</f>
        <v>78.875</v>
      </c>
      <c r="N158" s="9" t="s">
        <v>29</v>
      </c>
    </row>
    <row r="159" spans="1:16" ht="18">
      <c r="A159" s="9">
        <v>12</v>
      </c>
      <c r="B159" s="12">
        <v>22238</v>
      </c>
      <c r="C159" s="36" t="s">
        <v>183</v>
      </c>
      <c r="D159" s="9">
        <v>77</v>
      </c>
      <c r="E159" s="9">
        <v>90</v>
      </c>
      <c r="F159" s="9">
        <v>71</v>
      </c>
      <c r="G159" s="9">
        <v>71</v>
      </c>
      <c r="H159" s="9">
        <v>82</v>
      </c>
      <c r="I159" s="9">
        <v>86</v>
      </c>
      <c r="J159" s="9">
        <v>78</v>
      </c>
      <c r="K159" s="9">
        <v>76</v>
      </c>
      <c r="L159" s="9">
        <f t="shared" si="5"/>
        <v>631</v>
      </c>
      <c r="M159" s="9">
        <f>631/8</f>
        <v>78.875</v>
      </c>
      <c r="N159" s="9" t="s">
        <v>29</v>
      </c>
    </row>
    <row r="160" spans="1:16" ht="18">
      <c r="A160" s="9">
        <v>13</v>
      </c>
      <c r="B160" s="10">
        <v>19040</v>
      </c>
      <c r="C160" s="10" t="s">
        <v>155</v>
      </c>
      <c r="D160" s="9">
        <v>77</v>
      </c>
      <c r="E160" s="9">
        <v>73</v>
      </c>
      <c r="F160" s="9">
        <v>84</v>
      </c>
      <c r="G160" s="9">
        <v>75</v>
      </c>
      <c r="H160" s="9">
        <v>68</v>
      </c>
      <c r="I160" s="9">
        <v>90</v>
      </c>
      <c r="J160" s="9">
        <v>83</v>
      </c>
      <c r="K160" s="9">
        <v>80</v>
      </c>
      <c r="L160" s="9">
        <f t="shared" si="5"/>
        <v>630</v>
      </c>
      <c r="M160" s="9">
        <f>630/8</f>
        <v>78.75</v>
      </c>
      <c r="N160" s="9" t="s">
        <v>29</v>
      </c>
    </row>
    <row r="161" spans="1:14" ht="18">
      <c r="A161" s="9">
        <v>14</v>
      </c>
      <c r="B161" s="10">
        <v>19092</v>
      </c>
      <c r="C161" s="10" t="s">
        <v>156</v>
      </c>
      <c r="D161" s="9">
        <v>72</v>
      </c>
      <c r="E161" s="9">
        <v>82</v>
      </c>
      <c r="F161" s="9">
        <v>78</v>
      </c>
      <c r="G161" s="9">
        <v>69</v>
      </c>
      <c r="H161" s="9">
        <v>76</v>
      </c>
      <c r="I161" s="9">
        <v>83</v>
      </c>
      <c r="J161" s="9">
        <v>78</v>
      </c>
      <c r="K161" s="9">
        <v>82</v>
      </c>
      <c r="L161" s="9">
        <f t="shared" si="5"/>
        <v>620</v>
      </c>
      <c r="M161" s="9">
        <f>620/8</f>
        <v>77.5</v>
      </c>
      <c r="N161" s="9" t="s">
        <v>29</v>
      </c>
    </row>
    <row r="162" spans="1:14" ht="18">
      <c r="A162" s="9">
        <v>15</v>
      </c>
      <c r="B162" s="12">
        <v>22205</v>
      </c>
      <c r="C162" s="12" t="s">
        <v>175</v>
      </c>
      <c r="D162" s="11">
        <v>78</v>
      </c>
      <c r="E162" s="11">
        <v>65</v>
      </c>
      <c r="F162" s="11">
        <v>75</v>
      </c>
      <c r="G162" s="11">
        <v>63</v>
      </c>
      <c r="H162" s="11">
        <v>80</v>
      </c>
      <c r="I162" s="11">
        <v>92</v>
      </c>
      <c r="J162" s="11">
        <v>85</v>
      </c>
      <c r="K162" s="11">
        <v>76</v>
      </c>
      <c r="L162" s="11">
        <f t="shared" si="5"/>
        <v>614</v>
      </c>
      <c r="M162" s="11">
        <f>614/8</f>
        <v>76.75</v>
      </c>
      <c r="N162" s="11" t="s">
        <v>29</v>
      </c>
    </row>
    <row r="163" spans="1:14" ht="18">
      <c r="A163" s="9">
        <v>16</v>
      </c>
      <c r="B163" s="12">
        <v>22292</v>
      </c>
      <c r="C163" s="12" t="s">
        <v>177</v>
      </c>
      <c r="D163" s="9">
        <v>71</v>
      </c>
      <c r="E163" s="9">
        <v>65</v>
      </c>
      <c r="F163" s="9">
        <v>78</v>
      </c>
      <c r="G163" s="9">
        <v>71</v>
      </c>
      <c r="H163" s="9">
        <v>88</v>
      </c>
      <c r="I163" s="9">
        <v>73</v>
      </c>
      <c r="J163" s="9">
        <v>79</v>
      </c>
      <c r="K163" s="9">
        <v>76</v>
      </c>
      <c r="L163" s="9">
        <f t="shared" si="5"/>
        <v>601</v>
      </c>
      <c r="M163" s="9">
        <f>601/8</f>
        <v>75.125</v>
      </c>
      <c r="N163" s="9" t="s">
        <v>29</v>
      </c>
    </row>
    <row r="164" spans="1:14" ht="18">
      <c r="A164" s="9">
        <v>17</v>
      </c>
      <c r="B164" s="10">
        <v>20010</v>
      </c>
      <c r="C164" s="10" t="s">
        <v>162</v>
      </c>
      <c r="D164" s="9">
        <v>76</v>
      </c>
      <c r="E164" s="9">
        <v>75</v>
      </c>
      <c r="F164" s="9">
        <v>75</v>
      </c>
      <c r="G164" s="9">
        <v>73</v>
      </c>
      <c r="H164" s="9">
        <v>73</v>
      </c>
      <c r="I164" s="9">
        <v>67</v>
      </c>
      <c r="J164" s="9">
        <v>75</v>
      </c>
      <c r="K164" s="9">
        <v>86</v>
      </c>
      <c r="L164" s="9">
        <f t="shared" si="5"/>
        <v>600</v>
      </c>
      <c r="M164" s="9">
        <f>600/8</f>
        <v>75</v>
      </c>
      <c r="N164" s="9" t="s">
        <v>29</v>
      </c>
    </row>
    <row r="165" spans="1:14" ht="18">
      <c r="A165" s="9">
        <v>18</v>
      </c>
      <c r="B165" s="10">
        <v>18990</v>
      </c>
      <c r="C165" s="10" t="s">
        <v>151</v>
      </c>
      <c r="D165" s="9">
        <v>69</v>
      </c>
      <c r="E165" s="9">
        <v>76</v>
      </c>
      <c r="F165" s="9">
        <v>69</v>
      </c>
      <c r="G165" s="9">
        <v>74</v>
      </c>
      <c r="H165" s="9">
        <v>68</v>
      </c>
      <c r="I165" s="9">
        <v>72</v>
      </c>
      <c r="J165" s="9">
        <v>79</v>
      </c>
      <c r="K165" s="9">
        <v>80</v>
      </c>
      <c r="L165" s="9">
        <f t="shared" si="5"/>
        <v>587</v>
      </c>
      <c r="M165" s="9">
        <f>587/8</f>
        <v>73.375</v>
      </c>
      <c r="N165" s="9" t="s">
        <v>29</v>
      </c>
    </row>
    <row r="166" spans="1:14" ht="18">
      <c r="A166" s="9">
        <v>19</v>
      </c>
      <c r="B166" s="10">
        <v>10114</v>
      </c>
      <c r="C166" s="10" t="s">
        <v>165</v>
      </c>
      <c r="D166" s="9">
        <v>68</v>
      </c>
      <c r="E166" s="9">
        <v>57</v>
      </c>
      <c r="F166" s="9">
        <v>69</v>
      </c>
      <c r="G166" s="9">
        <v>81</v>
      </c>
      <c r="H166" s="9">
        <v>82</v>
      </c>
      <c r="I166" s="9">
        <v>68</v>
      </c>
      <c r="J166" s="9">
        <v>74</v>
      </c>
      <c r="K166" s="9">
        <v>86</v>
      </c>
      <c r="L166" s="9">
        <f t="shared" si="5"/>
        <v>585</v>
      </c>
      <c r="M166" s="9">
        <f>585/8</f>
        <v>73.125</v>
      </c>
      <c r="N166" s="9" t="s">
        <v>29</v>
      </c>
    </row>
    <row r="167" spans="1:14" ht="18">
      <c r="A167" s="9">
        <v>20</v>
      </c>
      <c r="B167" s="12">
        <v>22379</v>
      </c>
      <c r="C167" s="12" t="s">
        <v>179</v>
      </c>
      <c r="D167" s="9">
        <v>77</v>
      </c>
      <c r="E167" s="9">
        <v>78</v>
      </c>
      <c r="F167" s="9">
        <v>68</v>
      </c>
      <c r="G167" s="9">
        <v>57</v>
      </c>
      <c r="H167" s="9">
        <v>64</v>
      </c>
      <c r="I167" s="9">
        <v>78</v>
      </c>
      <c r="J167" s="9">
        <v>82</v>
      </c>
      <c r="K167" s="9">
        <v>78</v>
      </c>
      <c r="L167" s="9">
        <f t="shared" si="5"/>
        <v>582</v>
      </c>
      <c r="M167" s="9">
        <f>582/8</f>
        <v>72.75</v>
      </c>
      <c r="N167" s="9" t="s">
        <v>29</v>
      </c>
    </row>
    <row r="168" spans="1:14" ht="18">
      <c r="A168" s="9">
        <v>21</v>
      </c>
      <c r="B168" s="10">
        <v>19018</v>
      </c>
      <c r="C168" s="10" t="s">
        <v>152</v>
      </c>
      <c r="D168" s="9">
        <v>77</v>
      </c>
      <c r="E168" s="9">
        <v>75</v>
      </c>
      <c r="F168" s="9">
        <v>71</v>
      </c>
      <c r="G168" s="9">
        <v>53</v>
      </c>
      <c r="H168" s="9">
        <v>57</v>
      </c>
      <c r="I168" s="9">
        <v>83</v>
      </c>
      <c r="J168" s="9">
        <v>77</v>
      </c>
      <c r="K168" s="9">
        <v>76</v>
      </c>
      <c r="L168" s="9">
        <f t="shared" si="5"/>
        <v>569</v>
      </c>
      <c r="M168" s="9">
        <f>569/8</f>
        <v>71.125</v>
      </c>
      <c r="N168" s="9" t="s">
        <v>29</v>
      </c>
    </row>
    <row r="169" spans="1:14" ht="18">
      <c r="A169" s="9">
        <v>22</v>
      </c>
      <c r="B169" s="10">
        <v>19986</v>
      </c>
      <c r="C169" s="10" t="s">
        <v>161</v>
      </c>
      <c r="D169" s="9">
        <v>78</v>
      </c>
      <c r="E169" s="9">
        <v>74</v>
      </c>
      <c r="F169" s="9">
        <v>69</v>
      </c>
      <c r="G169" s="9">
        <v>61</v>
      </c>
      <c r="H169" s="9">
        <v>53</v>
      </c>
      <c r="I169" s="9">
        <v>77</v>
      </c>
      <c r="J169" s="9">
        <v>68</v>
      </c>
      <c r="K169" s="9">
        <v>87</v>
      </c>
      <c r="L169" s="9">
        <f t="shared" si="5"/>
        <v>567</v>
      </c>
      <c r="M169" s="9">
        <f>567/8</f>
        <v>70.875</v>
      </c>
      <c r="N169" s="9" t="s">
        <v>29</v>
      </c>
    </row>
    <row r="170" spans="1:14" ht="18">
      <c r="A170" s="9">
        <v>23</v>
      </c>
      <c r="B170" s="12">
        <v>22204</v>
      </c>
      <c r="C170" s="12" t="s">
        <v>174</v>
      </c>
      <c r="D170" s="9">
        <v>79</v>
      </c>
      <c r="E170" s="9">
        <v>63</v>
      </c>
      <c r="F170" s="9">
        <v>65</v>
      </c>
      <c r="G170" s="9">
        <v>63</v>
      </c>
      <c r="H170" s="9">
        <v>67</v>
      </c>
      <c r="I170" s="9">
        <v>83</v>
      </c>
      <c r="J170" s="9">
        <v>74</v>
      </c>
      <c r="K170" s="9">
        <v>70</v>
      </c>
      <c r="L170" s="9">
        <f t="shared" si="5"/>
        <v>564</v>
      </c>
      <c r="M170" s="9">
        <f>564/8</f>
        <v>70.5</v>
      </c>
      <c r="N170" s="9" t="s">
        <v>29</v>
      </c>
    </row>
    <row r="171" spans="1:14" ht="18">
      <c r="A171" s="9">
        <v>24</v>
      </c>
      <c r="B171" s="10">
        <v>22092</v>
      </c>
      <c r="C171" s="10" t="s">
        <v>166</v>
      </c>
      <c r="D171" s="9">
        <v>69</v>
      </c>
      <c r="E171" s="9">
        <v>76</v>
      </c>
      <c r="F171" s="9">
        <v>59</v>
      </c>
      <c r="G171" s="9">
        <v>61</v>
      </c>
      <c r="H171" s="9">
        <v>72</v>
      </c>
      <c r="I171" s="9">
        <v>85</v>
      </c>
      <c r="J171" s="9">
        <v>69</v>
      </c>
      <c r="K171" s="9">
        <v>69</v>
      </c>
      <c r="L171" s="9">
        <f t="shared" si="5"/>
        <v>560</v>
      </c>
      <c r="M171" s="9">
        <f>560/8</f>
        <v>70</v>
      </c>
      <c r="N171" s="9" t="s">
        <v>29</v>
      </c>
    </row>
    <row r="172" spans="1:14" ht="18">
      <c r="A172" s="9">
        <v>25</v>
      </c>
      <c r="B172" s="10">
        <v>22132</v>
      </c>
      <c r="C172" s="10" t="s">
        <v>170</v>
      </c>
      <c r="D172" s="9">
        <v>77</v>
      </c>
      <c r="E172" s="9">
        <v>72</v>
      </c>
      <c r="F172" s="9">
        <v>67</v>
      </c>
      <c r="G172" s="9">
        <v>57</v>
      </c>
      <c r="H172" s="9">
        <v>47</v>
      </c>
      <c r="I172" s="9">
        <v>80</v>
      </c>
      <c r="J172" s="9">
        <v>80</v>
      </c>
      <c r="K172" s="9">
        <v>75</v>
      </c>
      <c r="L172" s="9">
        <f t="shared" si="5"/>
        <v>555</v>
      </c>
      <c r="M172" s="9">
        <f>555/8</f>
        <v>69.375</v>
      </c>
      <c r="N172" s="9" t="s">
        <v>39</v>
      </c>
    </row>
    <row r="173" spans="1:14" ht="18">
      <c r="A173" s="9">
        <v>26</v>
      </c>
      <c r="B173" s="10">
        <v>19826</v>
      </c>
      <c r="C173" s="10" t="s">
        <v>158</v>
      </c>
      <c r="D173" s="9">
        <v>64</v>
      </c>
      <c r="E173" s="9">
        <v>60</v>
      </c>
      <c r="F173" s="9">
        <v>68</v>
      </c>
      <c r="G173" s="9">
        <v>53</v>
      </c>
      <c r="H173" s="9">
        <v>56</v>
      </c>
      <c r="I173" s="9">
        <v>71</v>
      </c>
      <c r="J173" s="9">
        <v>72</v>
      </c>
      <c r="K173" s="9">
        <v>80</v>
      </c>
      <c r="L173" s="9">
        <f t="shared" si="5"/>
        <v>524</v>
      </c>
      <c r="M173" s="9">
        <f>524/8</f>
        <v>65.5</v>
      </c>
      <c r="N173" s="9" t="s">
        <v>39</v>
      </c>
    </row>
    <row r="174" spans="1:14" ht="18">
      <c r="A174" s="9">
        <v>27</v>
      </c>
      <c r="B174" s="12">
        <v>22574</v>
      </c>
      <c r="C174" s="12" t="s">
        <v>181</v>
      </c>
      <c r="D174" s="9">
        <v>71</v>
      </c>
      <c r="E174" s="9">
        <v>68</v>
      </c>
      <c r="F174" s="9">
        <v>66</v>
      </c>
      <c r="G174" s="9">
        <v>49</v>
      </c>
      <c r="H174" s="9">
        <v>58</v>
      </c>
      <c r="I174" s="9">
        <v>58</v>
      </c>
      <c r="J174" s="9">
        <v>73</v>
      </c>
      <c r="K174" s="9">
        <v>77</v>
      </c>
      <c r="L174" s="9">
        <f t="shared" si="5"/>
        <v>520</v>
      </c>
      <c r="M174" s="9">
        <f>520/8</f>
        <v>65</v>
      </c>
      <c r="N174" s="9" t="s">
        <v>39</v>
      </c>
    </row>
    <row r="175" spans="1:14" ht="18">
      <c r="A175" s="9">
        <v>28</v>
      </c>
      <c r="B175" s="10">
        <v>18974</v>
      </c>
      <c r="C175" s="10" t="s">
        <v>148</v>
      </c>
      <c r="D175" s="9">
        <v>67</v>
      </c>
      <c r="E175" s="9">
        <v>61</v>
      </c>
      <c r="F175" s="9">
        <v>57</v>
      </c>
      <c r="G175" s="9">
        <v>44</v>
      </c>
      <c r="H175" s="9">
        <v>55</v>
      </c>
      <c r="I175" s="9">
        <v>81</v>
      </c>
      <c r="J175" s="9">
        <v>62</v>
      </c>
      <c r="K175" s="9">
        <v>80</v>
      </c>
      <c r="L175" s="9">
        <f t="shared" si="5"/>
        <v>507</v>
      </c>
      <c r="M175" s="9">
        <f>507/8</f>
        <v>63.375</v>
      </c>
      <c r="N175" s="9" t="s">
        <v>39</v>
      </c>
    </row>
    <row r="176" spans="1:14" ht="18">
      <c r="A176" s="9">
        <v>29</v>
      </c>
      <c r="B176" s="10">
        <v>19996</v>
      </c>
      <c r="C176" s="10" t="s">
        <v>163</v>
      </c>
      <c r="D176" s="9">
        <v>68</v>
      </c>
      <c r="E176" s="9">
        <v>67</v>
      </c>
      <c r="F176" s="9">
        <v>71</v>
      </c>
      <c r="G176" s="9">
        <v>53</v>
      </c>
      <c r="H176" s="9">
        <v>35</v>
      </c>
      <c r="I176" s="9">
        <v>57</v>
      </c>
      <c r="J176" s="9">
        <v>67</v>
      </c>
      <c r="K176" s="9">
        <v>87</v>
      </c>
      <c r="L176" s="9">
        <f t="shared" si="5"/>
        <v>505</v>
      </c>
      <c r="M176" s="9">
        <f>505/8</f>
        <v>63.125</v>
      </c>
      <c r="N176" s="9" t="s">
        <v>39</v>
      </c>
    </row>
    <row r="177" spans="1:19" ht="18">
      <c r="A177" s="9">
        <v>30</v>
      </c>
      <c r="B177" s="10">
        <v>22165</v>
      </c>
      <c r="C177" s="10" t="s">
        <v>171</v>
      </c>
      <c r="D177" s="9">
        <v>61</v>
      </c>
      <c r="E177" s="9">
        <v>52</v>
      </c>
      <c r="F177" s="9">
        <v>63</v>
      </c>
      <c r="G177" s="9">
        <v>50</v>
      </c>
      <c r="H177" s="9">
        <v>67</v>
      </c>
      <c r="I177" s="9">
        <v>80</v>
      </c>
      <c r="J177" s="9">
        <v>69</v>
      </c>
      <c r="K177" s="9">
        <v>63</v>
      </c>
      <c r="L177" s="9">
        <f t="shared" si="5"/>
        <v>505</v>
      </c>
      <c r="M177" s="9">
        <f>505/8</f>
        <v>63.125</v>
      </c>
      <c r="N177" s="9" t="s">
        <v>39</v>
      </c>
    </row>
    <row r="178" spans="1:19" ht="18">
      <c r="A178" s="9">
        <v>31</v>
      </c>
      <c r="B178" s="10">
        <v>19024</v>
      </c>
      <c r="C178" s="10" t="s">
        <v>154</v>
      </c>
      <c r="D178" s="9">
        <v>69</v>
      </c>
      <c r="E178" s="9">
        <v>55</v>
      </c>
      <c r="F178" s="9">
        <v>65</v>
      </c>
      <c r="G178" s="9">
        <v>46</v>
      </c>
      <c r="H178" s="9">
        <v>52</v>
      </c>
      <c r="I178" s="9">
        <v>67</v>
      </c>
      <c r="J178" s="9">
        <v>53</v>
      </c>
      <c r="K178" s="9">
        <v>81</v>
      </c>
      <c r="L178" s="9">
        <f t="shared" si="5"/>
        <v>488</v>
      </c>
      <c r="M178" s="9">
        <f>488/8</f>
        <v>61</v>
      </c>
      <c r="N178" s="9" t="s">
        <v>39</v>
      </c>
    </row>
    <row r="179" spans="1:19" ht="18">
      <c r="A179" s="9">
        <v>32</v>
      </c>
      <c r="B179" s="10">
        <v>22116</v>
      </c>
      <c r="C179" s="10" t="s">
        <v>168</v>
      </c>
      <c r="D179" s="9">
        <v>61</v>
      </c>
      <c r="E179" s="9">
        <v>65</v>
      </c>
      <c r="F179" s="9">
        <v>55</v>
      </c>
      <c r="G179" s="9">
        <v>59</v>
      </c>
      <c r="H179" s="9">
        <v>58</v>
      </c>
      <c r="I179" s="9">
        <v>57</v>
      </c>
      <c r="J179" s="9">
        <v>60</v>
      </c>
      <c r="K179" s="9">
        <v>64</v>
      </c>
      <c r="L179" s="9">
        <f t="shared" si="5"/>
        <v>479</v>
      </c>
      <c r="M179" s="9">
        <f>479/8</f>
        <v>59.875</v>
      </c>
      <c r="N179" s="9" t="s">
        <v>39</v>
      </c>
    </row>
    <row r="180" spans="1:19" ht="18">
      <c r="A180" s="9">
        <v>33</v>
      </c>
      <c r="B180" s="12">
        <v>22176</v>
      </c>
      <c r="C180" s="12" t="s">
        <v>172</v>
      </c>
      <c r="D180" s="9">
        <v>71</v>
      </c>
      <c r="E180" s="9">
        <v>71</v>
      </c>
      <c r="F180" s="9">
        <v>57</v>
      </c>
      <c r="G180" s="9">
        <v>42</v>
      </c>
      <c r="H180" s="9">
        <v>45</v>
      </c>
      <c r="I180" s="9">
        <v>52</v>
      </c>
      <c r="J180" s="9">
        <v>69</v>
      </c>
      <c r="K180" s="9">
        <v>68</v>
      </c>
      <c r="L180" s="9">
        <f t="shared" si="5"/>
        <v>475</v>
      </c>
      <c r="M180" s="9">
        <f>475/8</f>
        <v>59.375</v>
      </c>
      <c r="N180" s="9" t="s">
        <v>39</v>
      </c>
    </row>
    <row r="181" spans="1:19" ht="18">
      <c r="A181" s="9">
        <v>34</v>
      </c>
      <c r="B181" s="10">
        <v>19022</v>
      </c>
      <c r="C181" s="10" t="s">
        <v>153</v>
      </c>
      <c r="D181" s="9">
        <v>59</v>
      </c>
      <c r="E181" s="9">
        <v>68</v>
      </c>
      <c r="F181" s="9">
        <v>59</v>
      </c>
      <c r="G181" s="9">
        <v>37</v>
      </c>
      <c r="H181" s="9">
        <v>40</v>
      </c>
      <c r="I181" s="9">
        <v>56</v>
      </c>
      <c r="J181" s="9">
        <v>58</v>
      </c>
      <c r="K181" s="9">
        <v>82</v>
      </c>
      <c r="L181" s="9">
        <f t="shared" si="5"/>
        <v>459</v>
      </c>
      <c r="M181" s="9">
        <f>459/8</f>
        <v>57.375</v>
      </c>
      <c r="N181" s="9" t="s">
        <v>39</v>
      </c>
    </row>
    <row r="182" spans="1:19" ht="18">
      <c r="A182" s="9">
        <v>35</v>
      </c>
      <c r="B182" s="10">
        <v>22122</v>
      </c>
      <c r="C182" s="10" t="s">
        <v>169</v>
      </c>
      <c r="D182" s="9">
        <v>58</v>
      </c>
      <c r="E182" s="9">
        <v>57</v>
      </c>
      <c r="F182" s="9">
        <v>59</v>
      </c>
      <c r="G182" s="9">
        <v>43</v>
      </c>
      <c r="H182" s="9">
        <v>41</v>
      </c>
      <c r="I182" s="9">
        <v>63</v>
      </c>
      <c r="J182" s="9">
        <v>56</v>
      </c>
      <c r="K182" s="9">
        <v>76</v>
      </c>
      <c r="L182" s="9">
        <f t="shared" si="5"/>
        <v>453</v>
      </c>
      <c r="M182" s="9">
        <f>453/8</f>
        <v>56.625</v>
      </c>
      <c r="N182" s="9" t="s">
        <v>39</v>
      </c>
    </row>
    <row r="183" spans="1:19" ht="18">
      <c r="A183" s="9">
        <v>36</v>
      </c>
      <c r="B183" s="12">
        <v>19901</v>
      </c>
      <c r="C183" s="10" t="s">
        <v>159</v>
      </c>
      <c r="D183" s="9">
        <v>57</v>
      </c>
      <c r="E183" s="9">
        <v>50</v>
      </c>
      <c r="F183" s="9">
        <v>61</v>
      </c>
      <c r="G183" s="9">
        <v>38</v>
      </c>
      <c r="H183" s="9">
        <v>34</v>
      </c>
      <c r="I183" s="9">
        <v>34</v>
      </c>
      <c r="J183" s="9">
        <v>64</v>
      </c>
      <c r="K183" s="9">
        <v>83</v>
      </c>
      <c r="L183" s="9">
        <f t="shared" si="5"/>
        <v>421</v>
      </c>
      <c r="M183" s="9">
        <f>421/8</f>
        <v>52.625</v>
      </c>
      <c r="N183" s="9" t="s">
        <v>39</v>
      </c>
    </row>
    <row r="184" spans="1:19" ht="18">
      <c r="A184" s="9">
        <v>37</v>
      </c>
      <c r="B184" s="10">
        <v>6501</v>
      </c>
      <c r="C184" s="10" t="s">
        <v>164</v>
      </c>
      <c r="D184" s="11">
        <v>51</v>
      </c>
      <c r="E184" s="11">
        <v>44</v>
      </c>
      <c r="F184" s="11">
        <v>59</v>
      </c>
      <c r="G184" s="11">
        <v>39</v>
      </c>
      <c r="H184" s="11">
        <v>37</v>
      </c>
      <c r="I184" s="11">
        <v>41</v>
      </c>
      <c r="J184" s="11">
        <v>41</v>
      </c>
      <c r="K184" s="11">
        <v>78</v>
      </c>
      <c r="L184" s="9">
        <f t="shared" si="5"/>
        <v>390</v>
      </c>
      <c r="M184" s="23">
        <f>390/8</f>
        <v>48.75</v>
      </c>
      <c r="N184" s="11" t="s">
        <v>146</v>
      </c>
    </row>
    <row r="187" spans="1:19" s="47" customFormat="1" ht="70.5" customHeight="1">
      <c r="A187" s="46" t="s">
        <v>195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s="51" customFormat="1" ht="27.75" customHeight="1">
      <c r="A188" s="48"/>
      <c r="B188" s="49" t="s">
        <v>0</v>
      </c>
      <c r="C188" s="49" t="s">
        <v>1</v>
      </c>
      <c r="D188" s="49" t="s">
        <v>2</v>
      </c>
      <c r="E188" s="49" t="s">
        <v>3</v>
      </c>
      <c r="F188" s="49" t="s">
        <v>4</v>
      </c>
      <c r="G188" s="49" t="s">
        <v>5</v>
      </c>
      <c r="H188" s="49" t="s">
        <v>78</v>
      </c>
      <c r="I188" s="49" t="s">
        <v>79</v>
      </c>
      <c r="J188" s="49" t="s">
        <v>7</v>
      </c>
      <c r="K188" s="49" t="s">
        <v>43</v>
      </c>
      <c r="L188" s="49" t="s">
        <v>44</v>
      </c>
      <c r="M188" s="49" t="s">
        <v>9</v>
      </c>
      <c r="N188" s="49" t="s">
        <v>10</v>
      </c>
      <c r="O188" s="49" t="s">
        <v>196</v>
      </c>
      <c r="P188" s="49" t="s">
        <v>11</v>
      </c>
      <c r="Q188" s="49" t="s">
        <v>12</v>
      </c>
      <c r="R188" s="50"/>
      <c r="S188" s="49" t="s">
        <v>197</v>
      </c>
    </row>
    <row r="189" spans="1:19" s="56" customFormat="1" ht="15.75">
      <c r="A189" s="52"/>
      <c r="B189" s="53">
        <v>1</v>
      </c>
      <c r="C189" s="54">
        <v>16517</v>
      </c>
      <c r="D189" s="54" t="s">
        <v>198</v>
      </c>
      <c r="E189" s="53">
        <v>95</v>
      </c>
      <c r="F189" s="53">
        <v>92</v>
      </c>
      <c r="G189" s="53">
        <v>98</v>
      </c>
      <c r="H189" s="53">
        <v>87</v>
      </c>
      <c r="I189" s="53">
        <v>94</v>
      </c>
      <c r="J189" s="53">
        <v>95</v>
      </c>
      <c r="K189" s="53">
        <v>96</v>
      </c>
      <c r="L189" s="53">
        <v>97</v>
      </c>
      <c r="M189" s="53"/>
      <c r="N189" s="53">
        <v>96</v>
      </c>
      <c r="O189" s="53">
        <v>95</v>
      </c>
      <c r="P189" s="53">
        <f t="shared" ref="P189:P207" si="6">SUBTOTAL(9,E189:O189)</f>
        <v>945</v>
      </c>
      <c r="Q189" s="53">
        <v>94.5</v>
      </c>
      <c r="R189" s="55"/>
      <c r="S189" s="53" t="s">
        <v>46</v>
      </c>
    </row>
    <row r="190" spans="1:19" s="56" customFormat="1" ht="15.75">
      <c r="A190" s="52"/>
      <c r="B190" s="53">
        <v>2</v>
      </c>
      <c r="C190" s="54">
        <v>18583</v>
      </c>
      <c r="D190" s="54" t="s">
        <v>199</v>
      </c>
      <c r="E190" s="53">
        <v>88</v>
      </c>
      <c r="F190" s="53">
        <v>85</v>
      </c>
      <c r="G190" s="53">
        <v>92</v>
      </c>
      <c r="H190" s="53">
        <v>90</v>
      </c>
      <c r="I190" s="53">
        <v>95</v>
      </c>
      <c r="J190" s="53">
        <v>95</v>
      </c>
      <c r="K190" s="53">
        <v>85</v>
      </c>
      <c r="L190" s="53">
        <v>95</v>
      </c>
      <c r="M190" s="53"/>
      <c r="N190" s="53">
        <v>92</v>
      </c>
      <c r="O190" s="53">
        <v>88</v>
      </c>
      <c r="P190" s="57">
        <f t="shared" si="6"/>
        <v>905</v>
      </c>
      <c r="Q190" s="57">
        <v>90.5</v>
      </c>
      <c r="R190" s="55"/>
      <c r="S190" s="53" t="s">
        <v>46</v>
      </c>
    </row>
    <row r="191" spans="1:19" s="56" customFormat="1" ht="15.75">
      <c r="A191" s="52"/>
      <c r="B191" s="53">
        <v>3</v>
      </c>
      <c r="C191" s="54">
        <v>16506</v>
      </c>
      <c r="D191" s="54" t="s">
        <v>200</v>
      </c>
      <c r="E191" s="53">
        <v>89</v>
      </c>
      <c r="F191" s="53">
        <v>84</v>
      </c>
      <c r="G191" s="53">
        <v>95</v>
      </c>
      <c r="H191" s="53">
        <v>85</v>
      </c>
      <c r="I191" s="53">
        <v>86</v>
      </c>
      <c r="J191" s="53">
        <v>91</v>
      </c>
      <c r="K191" s="53">
        <v>81</v>
      </c>
      <c r="L191" s="53">
        <v>90</v>
      </c>
      <c r="M191" s="53"/>
      <c r="N191" s="53">
        <v>87</v>
      </c>
      <c r="O191" s="53">
        <v>96</v>
      </c>
      <c r="P191" s="53">
        <f t="shared" si="6"/>
        <v>884</v>
      </c>
      <c r="Q191" s="53">
        <v>88.4</v>
      </c>
      <c r="R191" s="55"/>
      <c r="S191" s="53" t="s">
        <v>15</v>
      </c>
    </row>
    <row r="192" spans="1:19" s="56" customFormat="1" ht="15.75">
      <c r="A192" s="52"/>
      <c r="B192" s="53">
        <v>4</v>
      </c>
      <c r="C192" s="54">
        <v>16581</v>
      </c>
      <c r="D192" s="54" t="s">
        <v>201</v>
      </c>
      <c r="E192" s="53">
        <v>92</v>
      </c>
      <c r="F192" s="53">
        <v>81</v>
      </c>
      <c r="G192" s="53">
        <v>90</v>
      </c>
      <c r="H192" s="53">
        <v>82</v>
      </c>
      <c r="I192" s="53">
        <v>88</v>
      </c>
      <c r="J192" s="53">
        <v>82</v>
      </c>
      <c r="K192" s="53">
        <v>87</v>
      </c>
      <c r="L192" s="53">
        <v>85</v>
      </c>
      <c r="M192" s="53"/>
      <c r="N192" s="53">
        <v>94</v>
      </c>
      <c r="O192" s="53">
        <v>90</v>
      </c>
      <c r="P192" s="53">
        <f t="shared" si="6"/>
        <v>871</v>
      </c>
      <c r="Q192" s="53">
        <v>87.1</v>
      </c>
      <c r="R192" s="55"/>
      <c r="S192" s="53" t="s">
        <v>15</v>
      </c>
    </row>
    <row r="193" spans="1:19" s="56" customFormat="1" ht="15.75">
      <c r="A193" s="52"/>
      <c r="B193" s="53">
        <v>5</v>
      </c>
      <c r="C193" s="54">
        <v>16519</v>
      </c>
      <c r="D193" s="54" t="s">
        <v>202</v>
      </c>
      <c r="E193" s="53">
        <v>88</v>
      </c>
      <c r="F193" s="53">
        <v>94</v>
      </c>
      <c r="G193" s="53">
        <v>91</v>
      </c>
      <c r="H193" s="53">
        <v>81</v>
      </c>
      <c r="I193" s="53">
        <v>89</v>
      </c>
      <c r="J193" s="53">
        <v>74</v>
      </c>
      <c r="K193" s="53">
        <v>81</v>
      </c>
      <c r="L193" s="53">
        <v>94</v>
      </c>
      <c r="M193" s="53"/>
      <c r="N193" s="53">
        <v>90</v>
      </c>
      <c r="O193" s="53">
        <v>84</v>
      </c>
      <c r="P193" s="53">
        <f t="shared" si="6"/>
        <v>866</v>
      </c>
      <c r="Q193" s="53">
        <v>86.6</v>
      </c>
      <c r="R193" s="55"/>
      <c r="S193" s="53" t="s">
        <v>15</v>
      </c>
    </row>
    <row r="194" spans="1:19" s="56" customFormat="1" ht="15.75">
      <c r="A194" s="52"/>
      <c r="B194" s="53">
        <v>6</v>
      </c>
      <c r="C194" s="54">
        <v>16594</v>
      </c>
      <c r="D194" s="54" t="s">
        <v>203</v>
      </c>
      <c r="E194" s="53">
        <v>95</v>
      </c>
      <c r="F194" s="53">
        <v>83</v>
      </c>
      <c r="G194" s="53">
        <v>86</v>
      </c>
      <c r="H194" s="53">
        <v>75</v>
      </c>
      <c r="I194" s="53">
        <v>87</v>
      </c>
      <c r="J194" s="53">
        <v>80</v>
      </c>
      <c r="K194" s="53">
        <v>86</v>
      </c>
      <c r="L194" s="53">
        <v>84</v>
      </c>
      <c r="M194" s="53"/>
      <c r="N194" s="53">
        <v>88</v>
      </c>
      <c r="O194" s="53">
        <v>82</v>
      </c>
      <c r="P194" s="53">
        <f t="shared" si="6"/>
        <v>846</v>
      </c>
      <c r="Q194" s="53">
        <v>84.6</v>
      </c>
      <c r="R194" s="55"/>
      <c r="S194" s="53" t="s">
        <v>15</v>
      </c>
    </row>
    <row r="195" spans="1:19" s="56" customFormat="1" ht="15.75">
      <c r="A195" s="52"/>
      <c r="B195" s="53">
        <v>7</v>
      </c>
      <c r="C195" s="54">
        <v>16504</v>
      </c>
      <c r="D195" s="54" t="s">
        <v>204</v>
      </c>
      <c r="E195" s="53">
        <v>91</v>
      </c>
      <c r="F195" s="53">
        <v>86</v>
      </c>
      <c r="G195" s="53">
        <v>86</v>
      </c>
      <c r="H195" s="53">
        <v>77</v>
      </c>
      <c r="I195" s="53">
        <v>86</v>
      </c>
      <c r="J195" s="53">
        <v>59</v>
      </c>
      <c r="K195" s="53">
        <v>91</v>
      </c>
      <c r="L195" s="53">
        <v>88</v>
      </c>
      <c r="M195" s="53"/>
      <c r="N195" s="53">
        <v>88</v>
      </c>
      <c r="O195" s="53">
        <v>87</v>
      </c>
      <c r="P195" s="53">
        <f t="shared" si="6"/>
        <v>839</v>
      </c>
      <c r="Q195" s="53">
        <v>83.9</v>
      </c>
      <c r="R195" s="55"/>
      <c r="S195" s="53" t="s">
        <v>15</v>
      </c>
    </row>
    <row r="196" spans="1:19" s="56" customFormat="1" ht="15.75">
      <c r="A196" s="52"/>
      <c r="B196" s="53">
        <v>8</v>
      </c>
      <c r="C196" s="54">
        <v>22426</v>
      </c>
      <c r="D196" s="54" t="s">
        <v>205</v>
      </c>
      <c r="E196" s="53">
        <v>84</v>
      </c>
      <c r="F196" s="53">
        <v>82</v>
      </c>
      <c r="G196" s="53">
        <v>88</v>
      </c>
      <c r="H196" s="53">
        <v>77</v>
      </c>
      <c r="I196" s="53">
        <v>77</v>
      </c>
      <c r="J196" s="53">
        <v>59</v>
      </c>
      <c r="K196" s="53">
        <v>81</v>
      </c>
      <c r="L196" s="53">
        <v>80</v>
      </c>
      <c r="M196" s="53"/>
      <c r="N196" s="53">
        <v>87</v>
      </c>
      <c r="O196" s="53">
        <v>80</v>
      </c>
      <c r="P196" s="53">
        <f t="shared" si="6"/>
        <v>795</v>
      </c>
      <c r="Q196" s="53">
        <v>79.5</v>
      </c>
      <c r="R196" s="55"/>
      <c r="S196" s="53" t="s">
        <v>29</v>
      </c>
    </row>
    <row r="197" spans="1:19" s="56" customFormat="1" ht="15.75">
      <c r="A197" s="52"/>
      <c r="B197" s="53">
        <v>9</v>
      </c>
      <c r="C197" s="58">
        <v>16500</v>
      </c>
      <c r="D197" s="54" t="s">
        <v>206</v>
      </c>
      <c r="E197" s="53">
        <v>79</v>
      </c>
      <c r="F197" s="53">
        <v>73</v>
      </c>
      <c r="G197" s="53">
        <v>81</v>
      </c>
      <c r="H197" s="53">
        <v>68</v>
      </c>
      <c r="I197" s="53">
        <v>80</v>
      </c>
      <c r="J197" s="53">
        <v>65</v>
      </c>
      <c r="K197" s="53">
        <v>80</v>
      </c>
      <c r="L197" s="53">
        <v>82</v>
      </c>
      <c r="M197" s="53"/>
      <c r="N197" s="53">
        <v>88</v>
      </c>
      <c r="O197" s="53">
        <v>76</v>
      </c>
      <c r="P197" s="53">
        <f t="shared" si="6"/>
        <v>772</v>
      </c>
      <c r="Q197" s="53">
        <v>77.2</v>
      </c>
      <c r="R197" s="55"/>
      <c r="S197" s="53" t="s">
        <v>29</v>
      </c>
    </row>
    <row r="198" spans="1:19" s="56" customFormat="1" ht="15.75">
      <c r="A198" s="52"/>
      <c r="B198" s="53">
        <v>10</v>
      </c>
      <c r="C198" s="54">
        <v>16509</v>
      </c>
      <c r="D198" s="54" t="s">
        <v>207</v>
      </c>
      <c r="E198" s="53">
        <v>80</v>
      </c>
      <c r="F198" s="53">
        <v>77</v>
      </c>
      <c r="G198" s="53">
        <v>66</v>
      </c>
      <c r="H198" s="53">
        <v>75</v>
      </c>
      <c r="I198" s="53">
        <v>72</v>
      </c>
      <c r="J198" s="53">
        <v>55</v>
      </c>
      <c r="K198" s="53">
        <v>75</v>
      </c>
      <c r="L198" s="53">
        <v>85</v>
      </c>
      <c r="M198" s="53"/>
      <c r="N198" s="53">
        <v>85</v>
      </c>
      <c r="O198" s="53">
        <v>79</v>
      </c>
      <c r="P198" s="53">
        <f t="shared" si="6"/>
        <v>749</v>
      </c>
      <c r="Q198" s="53">
        <v>74.900000000000006</v>
      </c>
      <c r="R198" s="55"/>
      <c r="S198" s="53" t="s">
        <v>29</v>
      </c>
    </row>
    <row r="199" spans="1:19" s="56" customFormat="1" ht="15.75">
      <c r="A199" s="52"/>
      <c r="B199" s="53">
        <v>11</v>
      </c>
      <c r="C199" s="54">
        <v>16513</v>
      </c>
      <c r="D199" s="54" t="s">
        <v>208</v>
      </c>
      <c r="E199" s="53">
        <v>83</v>
      </c>
      <c r="F199" s="53">
        <v>70</v>
      </c>
      <c r="G199" s="53">
        <v>66</v>
      </c>
      <c r="H199" s="53">
        <v>58</v>
      </c>
      <c r="I199" s="53">
        <v>82</v>
      </c>
      <c r="J199" s="53">
        <v>68</v>
      </c>
      <c r="K199" s="53">
        <v>72</v>
      </c>
      <c r="L199" s="53">
        <v>72</v>
      </c>
      <c r="M199" s="53"/>
      <c r="N199" s="53">
        <v>91</v>
      </c>
      <c r="O199" s="53">
        <v>80</v>
      </c>
      <c r="P199" s="53">
        <f t="shared" si="6"/>
        <v>742</v>
      </c>
      <c r="Q199" s="53">
        <v>74.2</v>
      </c>
      <c r="R199" s="55"/>
      <c r="S199" s="53" t="s">
        <v>29</v>
      </c>
    </row>
    <row r="200" spans="1:19" s="56" customFormat="1" ht="15.75">
      <c r="A200" s="52"/>
      <c r="B200" s="53">
        <v>12</v>
      </c>
      <c r="C200" s="54">
        <v>22545</v>
      </c>
      <c r="D200" s="54" t="s">
        <v>209</v>
      </c>
      <c r="E200" s="53">
        <v>83</v>
      </c>
      <c r="F200" s="53">
        <v>85</v>
      </c>
      <c r="G200" s="53">
        <v>74</v>
      </c>
      <c r="H200" s="53">
        <v>68</v>
      </c>
      <c r="I200" s="53">
        <v>65</v>
      </c>
      <c r="J200" s="53">
        <v>45</v>
      </c>
      <c r="K200" s="53">
        <v>73</v>
      </c>
      <c r="L200" s="53">
        <v>82</v>
      </c>
      <c r="M200" s="53"/>
      <c r="N200" s="53">
        <v>94</v>
      </c>
      <c r="O200" s="53">
        <v>69</v>
      </c>
      <c r="P200" s="53">
        <f t="shared" si="6"/>
        <v>738</v>
      </c>
      <c r="Q200" s="53">
        <v>73.8</v>
      </c>
      <c r="R200" s="55"/>
      <c r="S200" s="53" t="s">
        <v>29</v>
      </c>
    </row>
    <row r="201" spans="1:19" s="56" customFormat="1" ht="15.75">
      <c r="A201" s="52"/>
      <c r="B201" s="53">
        <v>13</v>
      </c>
      <c r="C201" s="54">
        <v>16512</v>
      </c>
      <c r="D201" s="54" t="s">
        <v>210</v>
      </c>
      <c r="E201" s="53">
        <v>85</v>
      </c>
      <c r="F201" s="53">
        <v>67</v>
      </c>
      <c r="G201" s="53">
        <v>74</v>
      </c>
      <c r="H201" s="53">
        <v>57</v>
      </c>
      <c r="I201" s="53">
        <v>66</v>
      </c>
      <c r="J201" s="53">
        <v>39</v>
      </c>
      <c r="K201" s="53">
        <v>70</v>
      </c>
      <c r="L201" s="53">
        <v>76</v>
      </c>
      <c r="M201" s="53"/>
      <c r="N201" s="53">
        <v>91</v>
      </c>
      <c r="O201" s="53">
        <v>82</v>
      </c>
      <c r="P201" s="53">
        <f t="shared" si="6"/>
        <v>707</v>
      </c>
      <c r="Q201" s="53">
        <v>70.7</v>
      </c>
      <c r="R201" s="55"/>
      <c r="S201" s="53" t="s">
        <v>29</v>
      </c>
    </row>
    <row r="202" spans="1:19" s="56" customFormat="1" ht="15.75">
      <c r="A202" s="52"/>
      <c r="B202" s="53">
        <v>14</v>
      </c>
      <c r="C202" s="54">
        <v>23918</v>
      </c>
      <c r="D202" s="54" t="s">
        <v>211</v>
      </c>
      <c r="E202" s="53">
        <v>76</v>
      </c>
      <c r="F202" s="53">
        <v>65</v>
      </c>
      <c r="G202" s="53">
        <v>73</v>
      </c>
      <c r="H202" s="53">
        <v>61</v>
      </c>
      <c r="I202" s="53">
        <v>64</v>
      </c>
      <c r="J202" s="53">
        <v>37</v>
      </c>
      <c r="K202" s="53">
        <v>69</v>
      </c>
      <c r="L202" s="53">
        <v>70</v>
      </c>
      <c r="M202" s="53"/>
      <c r="N202" s="53">
        <v>85</v>
      </c>
      <c r="O202" s="53">
        <v>82</v>
      </c>
      <c r="P202" s="53">
        <f t="shared" si="6"/>
        <v>682</v>
      </c>
      <c r="Q202" s="53">
        <v>68.2</v>
      </c>
      <c r="R202" s="55"/>
      <c r="S202" s="53" t="s">
        <v>39</v>
      </c>
    </row>
    <row r="203" spans="1:19" s="56" customFormat="1" ht="15.75">
      <c r="A203" s="52"/>
      <c r="B203" s="53">
        <v>15</v>
      </c>
      <c r="C203" s="54">
        <v>22281</v>
      </c>
      <c r="D203" s="54" t="s">
        <v>212</v>
      </c>
      <c r="E203" s="53">
        <v>78</v>
      </c>
      <c r="F203" s="53">
        <v>61</v>
      </c>
      <c r="G203" s="53">
        <v>72</v>
      </c>
      <c r="H203" s="53">
        <v>68</v>
      </c>
      <c r="I203" s="53">
        <v>63</v>
      </c>
      <c r="J203" s="53">
        <v>38</v>
      </c>
      <c r="K203" s="53">
        <v>64</v>
      </c>
      <c r="L203" s="53">
        <v>70</v>
      </c>
      <c r="M203" s="53"/>
      <c r="N203" s="53">
        <v>85</v>
      </c>
      <c r="O203" s="53">
        <v>69</v>
      </c>
      <c r="P203" s="53">
        <f t="shared" si="6"/>
        <v>668</v>
      </c>
      <c r="Q203" s="53">
        <v>66.8</v>
      </c>
      <c r="R203" s="55"/>
      <c r="S203" s="53" t="s">
        <v>39</v>
      </c>
    </row>
    <row r="204" spans="1:19" s="56" customFormat="1" ht="15.75">
      <c r="A204" s="52"/>
      <c r="B204" s="53">
        <v>16</v>
      </c>
      <c r="C204" s="54">
        <v>16511</v>
      </c>
      <c r="D204" s="54" t="s">
        <v>213</v>
      </c>
      <c r="E204" s="53">
        <v>75</v>
      </c>
      <c r="F204" s="53">
        <v>67</v>
      </c>
      <c r="G204" s="53">
        <v>60</v>
      </c>
      <c r="H204" s="53">
        <v>59</v>
      </c>
      <c r="I204" s="53">
        <v>69</v>
      </c>
      <c r="J204" s="53">
        <v>51</v>
      </c>
      <c r="K204" s="53">
        <v>59</v>
      </c>
      <c r="L204" s="53">
        <v>67</v>
      </c>
      <c r="M204" s="53"/>
      <c r="N204" s="53">
        <v>85</v>
      </c>
      <c r="O204" s="53">
        <v>64</v>
      </c>
      <c r="P204" s="53">
        <f t="shared" si="6"/>
        <v>656</v>
      </c>
      <c r="Q204" s="53">
        <v>65.599999999999994</v>
      </c>
      <c r="R204" s="55"/>
      <c r="S204" s="53" t="s">
        <v>39</v>
      </c>
    </row>
    <row r="205" spans="1:19" s="56" customFormat="1" ht="15.75">
      <c r="A205" s="52"/>
      <c r="B205" s="53">
        <v>17</v>
      </c>
      <c r="C205" s="54">
        <v>16593</v>
      </c>
      <c r="D205" s="54" t="s">
        <v>214</v>
      </c>
      <c r="E205" s="53">
        <v>54</v>
      </c>
      <c r="F205" s="53">
        <v>64</v>
      </c>
      <c r="G205" s="53">
        <v>58</v>
      </c>
      <c r="H205" s="53">
        <v>69</v>
      </c>
      <c r="I205" s="53">
        <v>81</v>
      </c>
      <c r="J205" s="53">
        <v>41</v>
      </c>
      <c r="K205" s="53">
        <v>55</v>
      </c>
      <c r="L205" s="53">
        <v>49</v>
      </c>
      <c r="M205" s="53"/>
      <c r="N205" s="53">
        <v>80</v>
      </c>
      <c r="O205" s="53">
        <v>69</v>
      </c>
      <c r="P205" s="53">
        <f t="shared" si="6"/>
        <v>620</v>
      </c>
      <c r="Q205" s="53">
        <v>62</v>
      </c>
      <c r="R205" s="55"/>
      <c r="S205" s="53" t="s">
        <v>39</v>
      </c>
    </row>
    <row r="206" spans="1:19" s="56" customFormat="1" ht="15.75">
      <c r="A206" s="52"/>
      <c r="B206" s="53">
        <v>18</v>
      </c>
      <c r="C206" s="54">
        <v>16505</v>
      </c>
      <c r="D206" s="54" t="s">
        <v>215</v>
      </c>
      <c r="E206" s="53">
        <v>62</v>
      </c>
      <c r="F206" s="53">
        <v>60</v>
      </c>
      <c r="G206" s="53">
        <v>51</v>
      </c>
      <c r="H206" s="53">
        <v>69</v>
      </c>
      <c r="I206" s="53">
        <v>57</v>
      </c>
      <c r="J206" s="53">
        <v>45</v>
      </c>
      <c r="K206" s="53">
        <v>61</v>
      </c>
      <c r="L206" s="53">
        <v>57</v>
      </c>
      <c r="M206" s="53"/>
      <c r="N206" s="53">
        <v>80</v>
      </c>
      <c r="O206" s="53">
        <v>71</v>
      </c>
      <c r="P206" s="53">
        <f t="shared" si="6"/>
        <v>613</v>
      </c>
      <c r="Q206" s="53">
        <v>61.3</v>
      </c>
      <c r="R206" s="55"/>
      <c r="S206" s="53" t="s">
        <v>39</v>
      </c>
    </row>
    <row r="207" spans="1:19" s="56" customFormat="1" ht="15.75">
      <c r="A207" s="52"/>
      <c r="B207" s="53">
        <v>19</v>
      </c>
      <c r="C207" s="54">
        <v>19375</v>
      </c>
      <c r="D207" s="54" t="s">
        <v>216</v>
      </c>
      <c r="E207" s="53">
        <v>56</v>
      </c>
      <c r="F207" s="53">
        <v>46</v>
      </c>
      <c r="G207" s="53">
        <v>51</v>
      </c>
      <c r="H207" s="53">
        <v>43</v>
      </c>
      <c r="I207" s="53">
        <v>46</v>
      </c>
      <c r="J207" s="53">
        <v>36</v>
      </c>
      <c r="K207" s="53">
        <v>52</v>
      </c>
      <c r="L207" s="53">
        <v>43</v>
      </c>
      <c r="M207" s="53"/>
      <c r="N207" s="53">
        <v>88</v>
      </c>
      <c r="O207" s="53">
        <v>64</v>
      </c>
      <c r="P207" s="53">
        <f t="shared" si="6"/>
        <v>525</v>
      </c>
      <c r="Q207" s="53">
        <v>52.5</v>
      </c>
      <c r="R207" s="55"/>
      <c r="S207" s="53" t="s">
        <v>39</v>
      </c>
    </row>
    <row r="208" spans="1:19" ht="81.75" customHeight="1" thickBot="1">
      <c r="B208" s="59" t="s">
        <v>217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59" s="62" customFormat="1" ht="42.75" hidden="1" customHeight="1">
      <c r="A209" s="60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1:59" s="62" customFormat="1" ht="2.25" hidden="1" customHeight="1">
      <c r="A210" s="63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</row>
    <row r="211" spans="1:59" s="73" customFormat="1" ht="19.5" thickBot="1">
      <c r="A211" s="66"/>
      <c r="B211" s="67" t="s">
        <v>0</v>
      </c>
      <c r="C211" s="67" t="s">
        <v>1</v>
      </c>
      <c r="D211" s="67" t="s">
        <v>2</v>
      </c>
      <c r="E211" s="67" t="s">
        <v>3</v>
      </c>
      <c r="F211" s="67" t="s">
        <v>4</v>
      </c>
      <c r="G211" s="67" t="s">
        <v>5</v>
      </c>
      <c r="H211" s="67" t="s">
        <v>7</v>
      </c>
      <c r="I211" s="67" t="s">
        <v>78</v>
      </c>
      <c r="J211" s="67" t="s">
        <v>79</v>
      </c>
      <c r="K211" s="67" t="s">
        <v>43</v>
      </c>
      <c r="L211" s="67" t="s">
        <v>44</v>
      </c>
      <c r="M211" s="67" t="s">
        <v>9</v>
      </c>
      <c r="N211" s="67" t="s">
        <v>8</v>
      </c>
      <c r="O211" s="67" t="s">
        <v>218</v>
      </c>
      <c r="P211" s="68" t="s">
        <v>11</v>
      </c>
      <c r="Q211" s="69" t="s">
        <v>12</v>
      </c>
      <c r="R211" s="70"/>
      <c r="S211" s="71" t="s">
        <v>13</v>
      </c>
      <c r="T211" s="72"/>
      <c r="U211" s="72"/>
      <c r="V211" s="72"/>
      <c r="W211" s="72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ht="15.75">
      <c r="A212" s="74"/>
      <c r="B212" s="75">
        <v>1</v>
      </c>
      <c r="C212" s="76">
        <v>22530</v>
      </c>
      <c r="D212" s="76" t="s">
        <v>219</v>
      </c>
      <c r="E212" s="77">
        <v>91</v>
      </c>
      <c r="F212" s="75">
        <v>84</v>
      </c>
      <c r="G212" s="77">
        <v>98</v>
      </c>
      <c r="H212" s="75">
        <v>91</v>
      </c>
      <c r="I212" s="75">
        <v>83</v>
      </c>
      <c r="J212" s="77">
        <v>97</v>
      </c>
      <c r="K212" s="75">
        <v>87</v>
      </c>
      <c r="L212" s="77">
        <v>93</v>
      </c>
      <c r="M212" s="76"/>
      <c r="N212" s="75">
        <v>70</v>
      </c>
      <c r="O212" s="75">
        <v>85</v>
      </c>
      <c r="P212" s="77">
        <f t="shared" ref="P212:P240" si="7">SUM(E212:O212)</f>
        <v>879</v>
      </c>
      <c r="Q212" s="78">
        <v>87.9</v>
      </c>
      <c r="R212" s="76"/>
      <c r="S212" s="79" t="s">
        <v>15</v>
      </c>
      <c r="T212" s="72"/>
      <c r="U212" s="72"/>
      <c r="V212" s="72"/>
      <c r="W212" s="72"/>
    </row>
    <row r="213" spans="1:59" ht="15.75">
      <c r="A213" s="52"/>
      <c r="B213" s="75">
        <v>2</v>
      </c>
      <c r="C213" s="76">
        <v>13867</v>
      </c>
      <c r="D213" s="76" t="s">
        <v>220</v>
      </c>
      <c r="E213" s="75">
        <v>85</v>
      </c>
      <c r="F213" s="77">
        <v>97</v>
      </c>
      <c r="G213" s="75">
        <v>95</v>
      </c>
      <c r="H213" s="77">
        <v>92</v>
      </c>
      <c r="I213" s="75">
        <v>87</v>
      </c>
      <c r="J213" s="75">
        <v>80</v>
      </c>
      <c r="K213" s="77">
        <v>90</v>
      </c>
      <c r="L213" s="75">
        <v>80</v>
      </c>
      <c r="M213" s="75"/>
      <c r="N213" s="75">
        <v>80</v>
      </c>
      <c r="O213" s="77">
        <v>87</v>
      </c>
      <c r="P213" s="75">
        <f t="shared" si="7"/>
        <v>873</v>
      </c>
      <c r="Q213" s="76">
        <v>87.3</v>
      </c>
      <c r="R213" s="76"/>
      <c r="S213" s="79" t="s">
        <v>15</v>
      </c>
      <c r="T213" s="72"/>
      <c r="U213" s="72"/>
      <c r="V213" s="72"/>
      <c r="W213" s="72"/>
    </row>
    <row r="214" spans="1:59" ht="15.75">
      <c r="A214" s="52"/>
      <c r="B214" s="75">
        <v>3</v>
      </c>
      <c r="C214" s="76">
        <v>16510</v>
      </c>
      <c r="D214" s="76" t="s">
        <v>221</v>
      </c>
      <c r="E214" s="75">
        <v>89</v>
      </c>
      <c r="F214" s="75">
        <v>90</v>
      </c>
      <c r="G214" s="75">
        <v>90</v>
      </c>
      <c r="H214" s="75">
        <v>78</v>
      </c>
      <c r="I214" s="77">
        <v>88</v>
      </c>
      <c r="J214" s="75">
        <v>87</v>
      </c>
      <c r="K214" s="75">
        <v>87</v>
      </c>
      <c r="L214" s="75">
        <v>84</v>
      </c>
      <c r="M214" s="75"/>
      <c r="N214" s="77">
        <v>82</v>
      </c>
      <c r="O214" s="75">
        <v>82</v>
      </c>
      <c r="P214" s="75">
        <f t="shared" si="7"/>
        <v>857</v>
      </c>
      <c r="Q214" s="76">
        <v>85.7</v>
      </c>
      <c r="R214" s="76"/>
      <c r="S214" s="79" t="s">
        <v>15</v>
      </c>
      <c r="T214" s="72"/>
      <c r="U214" s="72"/>
      <c r="V214" s="72"/>
      <c r="W214" s="72"/>
    </row>
    <row r="215" spans="1:59" ht="15.75">
      <c r="A215" s="52"/>
      <c r="B215" s="75">
        <v>4</v>
      </c>
      <c r="C215" s="76">
        <v>16515</v>
      </c>
      <c r="D215" s="76" t="s">
        <v>222</v>
      </c>
      <c r="E215" s="75">
        <v>88</v>
      </c>
      <c r="F215" s="75">
        <v>91</v>
      </c>
      <c r="G215" s="75">
        <v>92</v>
      </c>
      <c r="H215" s="75">
        <v>61</v>
      </c>
      <c r="I215" s="75">
        <v>80</v>
      </c>
      <c r="J215" s="75">
        <v>84</v>
      </c>
      <c r="K215" s="75">
        <v>88</v>
      </c>
      <c r="L215" s="75">
        <v>85</v>
      </c>
      <c r="M215" s="75"/>
      <c r="N215" s="75">
        <v>77</v>
      </c>
      <c r="O215" s="75">
        <v>81</v>
      </c>
      <c r="P215" s="75">
        <f t="shared" si="7"/>
        <v>827</v>
      </c>
      <c r="Q215" s="76">
        <v>82.7</v>
      </c>
      <c r="R215" s="76"/>
      <c r="S215" s="79" t="s">
        <v>15</v>
      </c>
      <c r="T215" s="72"/>
      <c r="U215" s="72"/>
      <c r="V215" s="72"/>
      <c r="W215" s="72"/>
    </row>
    <row r="216" spans="1:59" ht="15.75">
      <c r="A216" s="52"/>
      <c r="B216" s="75">
        <v>5</v>
      </c>
      <c r="C216" s="76">
        <v>13737</v>
      </c>
      <c r="D216" s="76" t="s">
        <v>223</v>
      </c>
      <c r="E216" s="75">
        <v>81</v>
      </c>
      <c r="F216" s="75">
        <v>82</v>
      </c>
      <c r="G216" s="75">
        <v>92</v>
      </c>
      <c r="H216" s="75">
        <v>73</v>
      </c>
      <c r="I216" s="75">
        <v>86</v>
      </c>
      <c r="J216" s="75">
        <v>71</v>
      </c>
      <c r="K216" s="75">
        <v>77</v>
      </c>
      <c r="L216" s="75">
        <v>85</v>
      </c>
      <c r="M216" s="75"/>
      <c r="N216" s="75">
        <v>78</v>
      </c>
      <c r="O216" s="75">
        <v>85</v>
      </c>
      <c r="P216" s="75">
        <f t="shared" si="7"/>
        <v>810</v>
      </c>
      <c r="Q216" s="76">
        <v>81</v>
      </c>
      <c r="R216" s="76"/>
      <c r="S216" s="79" t="s">
        <v>15</v>
      </c>
      <c r="T216" s="72"/>
      <c r="U216" s="72"/>
      <c r="V216" s="72"/>
      <c r="W216" s="72"/>
    </row>
    <row r="217" spans="1:59" ht="15.75">
      <c r="A217" s="52"/>
      <c r="B217" s="75">
        <v>6</v>
      </c>
      <c r="C217" s="76">
        <v>13797</v>
      </c>
      <c r="D217" s="76" t="s">
        <v>224</v>
      </c>
      <c r="E217" s="75">
        <v>83</v>
      </c>
      <c r="F217" s="75">
        <v>86</v>
      </c>
      <c r="G217" s="75">
        <v>96</v>
      </c>
      <c r="H217" s="75">
        <v>79</v>
      </c>
      <c r="I217" s="75">
        <v>75</v>
      </c>
      <c r="J217" s="75">
        <v>71</v>
      </c>
      <c r="K217" s="75">
        <v>69</v>
      </c>
      <c r="L217" s="75">
        <v>81</v>
      </c>
      <c r="M217" s="75"/>
      <c r="N217" s="75">
        <v>78</v>
      </c>
      <c r="O217" s="75">
        <v>85</v>
      </c>
      <c r="P217" s="75">
        <f t="shared" si="7"/>
        <v>803</v>
      </c>
      <c r="Q217" s="76">
        <v>80.3</v>
      </c>
      <c r="R217" s="76"/>
      <c r="S217" s="80" t="s">
        <v>15</v>
      </c>
    </row>
    <row r="218" spans="1:59" ht="15.75">
      <c r="A218" s="52"/>
      <c r="B218" s="75">
        <v>7</v>
      </c>
      <c r="C218" s="76">
        <v>13869</v>
      </c>
      <c r="D218" s="76" t="s">
        <v>225</v>
      </c>
      <c r="E218" s="75">
        <v>84</v>
      </c>
      <c r="F218" s="75">
        <v>90</v>
      </c>
      <c r="G218" s="75">
        <v>77</v>
      </c>
      <c r="H218" s="75">
        <v>66</v>
      </c>
      <c r="I218" s="75">
        <v>87</v>
      </c>
      <c r="J218" s="75">
        <v>61</v>
      </c>
      <c r="K218" s="75">
        <v>77</v>
      </c>
      <c r="L218" s="75">
        <v>81</v>
      </c>
      <c r="M218" s="75"/>
      <c r="N218" s="75">
        <v>79</v>
      </c>
      <c r="O218" s="75">
        <v>73</v>
      </c>
      <c r="P218" s="75">
        <f t="shared" si="7"/>
        <v>775</v>
      </c>
      <c r="Q218" s="76">
        <v>77.5</v>
      </c>
      <c r="R218" s="76"/>
      <c r="S218" s="80" t="s">
        <v>29</v>
      </c>
    </row>
    <row r="219" spans="1:59" ht="15.75">
      <c r="A219" s="52"/>
      <c r="B219" s="75">
        <v>8</v>
      </c>
      <c r="C219" s="76">
        <v>13871</v>
      </c>
      <c r="D219" s="76" t="s">
        <v>226</v>
      </c>
      <c r="E219" s="75">
        <v>79</v>
      </c>
      <c r="F219" s="75">
        <v>83</v>
      </c>
      <c r="G219" s="75">
        <v>61</v>
      </c>
      <c r="H219" s="75">
        <v>66</v>
      </c>
      <c r="I219" s="75">
        <v>78</v>
      </c>
      <c r="J219" s="75">
        <v>88</v>
      </c>
      <c r="K219" s="75">
        <v>65</v>
      </c>
      <c r="L219" s="75">
        <v>81</v>
      </c>
      <c r="M219" s="75"/>
      <c r="N219" s="75">
        <v>72</v>
      </c>
      <c r="O219" s="75">
        <v>80</v>
      </c>
      <c r="P219" s="75">
        <f t="shared" si="7"/>
        <v>753</v>
      </c>
      <c r="Q219" s="76">
        <v>75.3</v>
      </c>
      <c r="R219" s="76">
        <f>SUM(E219:O219)</f>
        <v>753</v>
      </c>
      <c r="S219" s="80" t="s">
        <v>29</v>
      </c>
    </row>
    <row r="220" spans="1:59" ht="15.75">
      <c r="A220" s="52"/>
      <c r="B220" s="75">
        <v>9</v>
      </c>
      <c r="C220" s="81">
        <v>14268</v>
      </c>
      <c r="D220" s="76" t="s">
        <v>227</v>
      </c>
      <c r="E220" s="75">
        <v>81</v>
      </c>
      <c r="F220" s="75">
        <v>86</v>
      </c>
      <c r="G220" s="75">
        <v>83</v>
      </c>
      <c r="H220" s="75">
        <v>59</v>
      </c>
      <c r="I220" s="75">
        <v>74</v>
      </c>
      <c r="J220" s="75">
        <v>71</v>
      </c>
      <c r="K220" s="75">
        <v>71</v>
      </c>
      <c r="L220" s="75">
        <v>80</v>
      </c>
      <c r="M220" s="75"/>
      <c r="N220" s="75">
        <v>70</v>
      </c>
      <c r="O220" s="75">
        <v>74</v>
      </c>
      <c r="P220" s="75">
        <f t="shared" si="7"/>
        <v>749</v>
      </c>
      <c r="Q220" s="76">
        <v>74.900000000000006</v>
      </c>
      <c r="R220" s="76"/>
      <c r="S220" s="80" t="s">
        <v>29</v>
      </c>
    </row>
    <row r="221" spans="1:59" ht="15.75">
      <c r="A221" s="52"/>
      <c r="B221" s="75">
        <v>10</v>
      </c>
      <c r="C221" s="76">
        <v>22540</v>
      </c>
      <c r="D221" s="76" t="s">
        <v>228</v>
      </c>
      <c r="E221" s="75">
        <v>74</v>
      </c>
      <c r="F221" s="75">
        <v>85</v>
      </c>
      <c r="G221" s="75">
        <v>70</v>
      </c>
      <c r="H221" s="75">
        <v>88</v>
      </c>
      <c r="I221" s="75">
        <v>76</v>
      </c>
      <c r="J221" s="75">
        <v>72</v>
      </c>
      <c r="K221" s="75">
        <v>57</v>
      </c>
      <c r="L221" s="75">
        <v>66</v>
      </c>
      <c r="M221" s="76"/>
      <c r="N221" s="75">
        <v>68</v>
      </c>
      <c r="O221" s="75">
        <v>83</v>
      </c>
      <c r="P221" s="75">
        <f t="shared" si="7"/>
        <v>739</v>
      </c>
      <c r="Q221" s="76">
        <v>73.900000000000006</v>
      </c>
      <c r="R221" s="76"/>
      <c r="S221" s="80" t="s">
        <v>29</v>
      </c>
    </row>
    <row r="222" spans="1:59" ht="15.75">
      <c r="A222" s="52"/>
      <c r="B222" s="75">
        <v>11</v>
      </c>
      <c r="C222" s="76">
        <v>22587</v>
      </c>
      <c r="D222" s="76" t="s">
        <v>229</v>
      </c>
      <c r="E222" s="75">
        <v>76</v>
      </c>
      <c r="F222" s="75">
        <v>76</v>
      </c>
      <c r="G222" s="75">
        <v>75</v>
      </c>
      <c r="H222" s="75">
        <v>76</v>
      </c>
      <c r="I222" s="75">
        <v>84</v>
      </c>
      <c r="J222" s="75">
        <v>70</v>
      </c>
      <c r="K222" s="75">
        <v>80</v>
      </c>
      <c r="L222" s="75">
        <v>70</v>
      </c>
      <c r="M222" s="76"/>
      <c r="N222" s="75">
        <v>61</v>
      </c>
      <c r="O222" s="75">
        <v>67</v>
      </c>
      <c r="P222" s="75">
        <f t="shared" si="7"/>
        <v>735</v>
      </c>
      <c r="Q222" s="76">
        <v>73.5</v>
      </c>
      <c r="R222" s="76"/>
      <c r="S222" s="80" t="s">
        <v>29</v>
      </c>
    </row>
    <row r="223" spans="1:59" ht="15.75">
      <c r="A223" s="52"/>
      <c r="B223" s="75">
        <v>12</v>
      </c>
      <c r="C223" s="76">
        <v>13743</v>
      </c>
      <c r="D223" s="76" t="s">
        <v>230</v>
      </c>
      <c r="E223" s="75">
        <v>77</v>
      </c>
      <c r="F223" s="75">
        <v>90</v>
      </c>
      <c r="G223" s="75">
        <v>65</v>
      </c>
      <c r="H223" s="75">
        <v>62</v>
      </c>
      <c r="I223" s="75">
        <v>79</v>
      </c>
      <c r="J223" s="75">
        <v>61</v>
      </c>
      <c r="K223" s="75">
        <v>69</v>
      </c>
      <c r="L223" s="75">
        <v>60</v>
      </c>
      <c r="M223" s="75"/>
      <c r="N223" s="75">
        <v>81</v>
      </c>
      <c r="O223" s="75">
        <v>74</v>
      </c>
      <c r="P223" s="75">
        <f t="shared" si="7"/>
        <v>718</v>
      </c>
      <c r="Q223" s="76">
        <v>71.8</v>
      </c>
      <c r="R223" s="76"/>
      <c r="S223" s="80" t="s">
        <v>29</v>
      </c>
    </row>
    <row r="224" spans="1:59" ht="15.75">
      <c r="A224" s="52"/>
      <c r="B224" s="75">
        <v>13</v>
      </c>
      <c r="C224" s="76">
        <v>16590</v>
      </c>
      <c r="D224" s="76" t="s">
        <v>231</v>
      </c>
      <c r="E224" s="75">
        <v>76</v>
      </c>
      <c r="F224" s="75">
        <v>69</v>
      </c>
      <c r="G224" s="75">
        <v>73</v>
      </c>
      <c r="H224" s="75">
        <v>74</v>
      </c>
      <c r="I224" s="75">
        <v>71</v>
      </c>
      <c r="J224" s="75">
        <v>60</v>
      </c>
      <c r="K224" s="75">
        <v>70</v>
      </c>
      <c r="L224" s="75">
        <v>61</v>
      </c>
      <c r="M224" s="76"/>
      <c r="N224" s="75">
        <v>73</v>
      </c>
      <c r="O224" s="75">
        <v>82</v>
      </c>
      <c r="P224" s="75">
        <f t="shared" si="7"/>
        <v>709</v>
      </c>
      <c r="Q224" s="76">
        <v>70.900000000000006</v>
      </c>
      <c r="R224" s="76"/>
      <c r="S224" s="80" t="s">
        <v>29</v>
      </c>
    </row>
    <row r="225" spans="1:373" ht="15.75">
      <c r="A225" s="52"/>
      <c r="B225" s="75">
        <v>14</v>
      </c>
      <c r="C225" s="76">
        <v>13800</v>
      </c>
      <c r="D225" s="76" t="s">
        <v>232</v>
      </c>
      <c r="E225" s="75">
        <v>85</v>
      </c>
      <c r="F225" s="75">
        <v>80</v>
      </c>
      <c r="G225" s="75">
        <v>88</v>
      </c>
      <c r="H225" s="75">
        <v>30</v>
      </c>
      <c r="I225" s="75">
        <v>70</v>
      </c>
      <c r="J225" s="75">
        <v>58</v>
      </c>
      <c r="K225" s="75">
        <v>75</v>
      </c>
      <c r="L225" s="75">
        <v>72</v>
      </c>
      <c r="M225" s="75"/>
      <c r="N225" s="75">
        <v>65</v>
      </c>
      <c r="O225" s="75">
        <v>82</v>
      </c>
      <c r="P225" s="75">
        <f t="shared" si="7"/>
        <v>705</v>
      </c>
      <c r="Q225" s="76">
        <v>70.5</v>
      </c>
      <c r="R225" s="76"/>
      <c r="S225" s="80" t="s">
        <v>29</v>
      </c>
    </row>
    <row r="226" spans="1:373" ht="15.75">
      <c r="A226" s="52"/>
      <c r="B226" s="75">
        <v>15</v>
      </c>
      <c r="C226" s="81">
        <v>14269</v>
      </c>
      <c r="D226" s="76" t="s">
        <v>233</v>
      </c>
      <c r="E226" s="75">
        <v>74</v>
      </c>
      <c r="F226" s="75">
        <v>86</v>
      </c>
      <c r="G226" s="75">
        <v>68</v>
      </c>
      <c r="H226" s="75">
        <v>53</v>
      </c>
      <c r="I226" s="75">
        <v>60</v>
      </c>
      <c r="J226" s="75">
        <v>48</v>
      </c>
      <c r="K226" s="75">
        <v>66</v>
      </c>
      <c r="L226" s="75">
        <v>66</v>
      </c>
      <c r="M226" s="75"/>
      <c r="N226" s="75">
        <v>59</v>
      </c>
      <c r="O226" s="75">
        <v>84</v>
      </c>
      <c r="P226" s="75">
        <f t="shared" si="7"/>
        <v>664</v>
      </c>
      <c r="Q226" s="76">
        <v>66.400000000000006</v>
      </c>
      <c r="R226" s="76"/>
      <c r="S226" s="80" t="s">
        <v>39</v>
      </c>
    </row>
    <row r="227" spans="1:373" ht="15.75">
      <c r="A227" s="52"/>
      <c r="B227" s="75">
        <v>16</v>
      </c>
      <c r="C227" s="76">
        <v>13799</v>
      </c>
      <c r="D227" s="76" t="s">
        <v>234</v>
      </c>
      <c r="E227" s="75">
        <v>68</v>
      </c>
      <c r="F227" s="75">
        <v>70</v>
      </c>
      <c r="G227" s="75">
        <v>67</v>
      </c>
      <c r="H227" s="75">
        <v>47</v>
      </c>
      <c r="I227" s="75">
        <v>67</v>
      </c>
      <c r="J227" s="75">
        <v>59</v>
      </c>
      <c r="K227" s="75">
        <v>61</v>
      </c>
      <c r="L227" s="75">
        <v>59</v>
      </c>
      <c r="M227" s="75"/>
      <c r="N227" s="75">
        <v>69</v>
      </c>
      <c r="O227" s="77">
        <v>87</v>
      </c>
      <c r="P227" s="75">
        <f t="shared" si="7"/>
        <v>654</v>
      </c>
      <c r="Q227" s="76">
        <v>65.400000000000006</v>
      </c>
      <c r="R227" s="76"/>
      <c r="S227" s="80" t="s">
        <v>39</v>
      </c>
    </row>
    <row r="228" spans="1:373" ht="15.75">
      <c r="A228" s="52"/>
      <c r="B228" s="75">
        <v>17</v>
      </c>
      <c r="C228" s="76">
        <v>22423</v>
      </c>
      <c r="D228" s="76" t="s">
        <v>235</v>
      </c>
      <c r="E228" s="75">
        <v>72</v>
      </c>
      <c r="F228" s="75">
        <v>77</v>
      </c>
      <c r="G228" s="75">
        <v>60</v>
      </c>
      <c r="H228" s="75">
        <v>48</v>
      </c>
      <c r="I228" s="75">
        <v>62</v>
      </c>
      <c r="J228" s="75">
        <v>49</v>
      </c>
      <c r="K228" s="75">
        <v>74</v>
      </c>
      <c r="L228" s="75">
        <v>64</v>
      </c>
      <c r="M228" s="76"/>
      <c r="N228" s="75">
        <v>59</v>
      </c>
      <c r="O228" s="75">
        <v>75</v>
      </c>
      <c r="P228" s="75">
        <f t="shared" si="7"/>
        <v>640</v>
      </c>
      <c r="Q228" s="76">
        <v>64</v>
      </c>
      <c r="R228" s="76"/>
      <c r="S228" s="80" t="s">
        <v>39</v>
      </c>
    </row>
    <row r="229" spans="1:373" ht="15.75">
      <c r="A229" s="52"/>
      <c r="B229" s="75">
        <v>18</v>
      </c>
      <c r="C229" s="76">
        <v>22586</v>
      </c>
      <c r="D229" s="76" t="s">
        <v>236</v>
      </c>
      <c r="E229" s="75">
        <v>71</v>
      </c>
      <c r="F229" s="75">
        <v>76</v>
      </c>
      <c r="G229" s="75">
        <v>59</v>
      </c>
      <c r="H229" s="75">
        <v>50</v>
      </c>
      <c r="I229" s="75">
        <v>72</v>
      </c>
      <c r="J229" s="75">
        <v>52</v>
      </c>
      <c r="K229" s="75">
        <v>70</v>
      </c>
      <c r="L229" s="75">
        <v>66</v>
      </c>
      <c r="M229" s="76"/>
      <c r="N229" s="75">
        <v>55</v>
      </c>
      <c r="O229" s="75">
        <v>63</v>
      </c>
      <c r="P229" s="75">
        <f t="shared" si="7"/>
        <v>634</v>
      </c>
      <c r="Q229" s="76">
        <v>63.4</v>
      </c>
      <c r="R229" s="76"/>
      <c r="S229" s="80" t="s">
        <v>39</v>
      </c>
    </row>
    <row r="230" spans="1:373" ht="15.75">
      <c r="A230" s="52"/>
      <c r="B230" s="75">
        <v>19</v>
      </c>
      <c r="C230" s="76">
        <v>14285</v>
      </c>
      <c r="D230" s="76" t="s">
        <v>237</v>
      </c>
      <c r="E230" s="75">
        <v>75</v>
      </c>
      <c r="F230" s="75">
        <v>54</v>
      </c>
      <c r="G230" s="75">
        <v>63</v>
      </c>
      <c r="H230" s="75">
        <v>42</v>
      </c>
      <c r="I230" s="75">
        <v>54</v>
      </c>
      <c r="J230" s="75">
        <v>49</v>
      </c>
      <c r="K230" s="75">
        <v>66</v>
      </c>
      <c r="L230" s="75">
        <v>65</v>
      </c>
      <c r="M230" s="75"/>
      <c r="N230" s="75">
        <v>68</v>
      </c>
      <c r="O230" s="75">
        <v>86</v>
      </c>
      <c r="P230" s="75">
        <f t="shared" si="7"/>
        <v>622</v>
      </c>
      <c r="Q230" s="76">
        <v>62.2</v>
      </c>
      <c r="R230" s="76"/>
      <c r="S230" s="80" t="s">
        <v>39</v>
      </c>
    </row>
    <row r="231" spans="1:373" ht="15.75">
      <c r="B231" s="75">
        <v>20</v>
      </c>
      <c r="C231" s="76">
        <v>13798</v>
      </c>
      <c r="D231" s="76" t="s">
        <v>238</v>
      </c>
      <c r="E231" s="75">
        <v>68</v>
      </c>
      <c r="F231" s="75">
        <v>72</v>
      </c>
      <c r="G231" s="75">
        <v>61</v>
      </c>
      <c r="H231" s="75">
        <v>40</v>
      </c>
      <c r="I231" s="75">
        <v>74</v>
      </c>
      <c r="J231" s="75">
        <v>40</v>
      </c>
      <c r="K231" s="75">
        <v>56</v>
      </c>
      <c r="L231" s="75">
        <v>68</v>
      </c>
      <c r="M231" s="75"/>
      <c r="N231" s="75">
        <v>56</v>
      </c>
      <c r="O231" s="75">
        <v>64</v>
      </c>
      <c r="P231" s="75">
        <f t="shared" si="7"/>
        <v>599</v>
      </c>
      <c r="Q231" s="76">
        <v>59.9</v>
      </c>
      <c r="R231" s="76"/>
      <c r="S231" s="80" t="s">
        <v>39</v>
      </c>
    </row>
    <row r="232" spans="1:373" ht="15.75">
      <c r="B232" s="75">
        <v>21</v>
      </c>
      <c r="C232" s="76">
        <v>13866</v>
      </c>
      <c r="D232" s="76" t="s">
        <v>239</v>
      </c>
      <c r="E232" s="75">
        <v>71</v>
      </c>
      <c r="F232" s="75">
        <v>68</v>
      </c>
      <c r="G232" s="75">
        <v>64</v>
      </c>
      <c r="H232" s="75">
        <v>41</v>
      </c>
      <c r="I232" s="75">
        <v>49</v>
      </c>
      <c r="J232" s="75">
        <v>34</v>
      </c>
      <c r="K232" s="75">
        <v>71</v>
      </c>
      <c r="L232" s="75">
        <v>62</v>
      </c>
      <c r="M232" s="75"/>
      <c r="N232" s="75">
        <v>47</v>
      </c>
      <c r="O232" s="75">
        <v>82</v>
      </c>
      <c r="P232" s="75">
        <f t="shared" si="7"/>
        <v>589</v>
      </c>
      <c r="Q232" s="76">
        <v>58.9</v>
      </c>
      <c r="R232" s="76"/>
      <c r="S232" s="80" t="s">
        <v>39</v>
      </c>
    </row>
    <row r="233" spans="1:373" ht="15.75">
      <c r="B233" s="75">
        <v>22</v>
      </c>
      <c r="C233" s="76">
        <v>22563</v>
      </c>
      <c r="D233" s="76" t="s">
        <v>240</v>
      </c>
      <c r="E233" s="75">
        <v>66</v>
      </c>
      <c r="F233" s="75">
        <v>47</v>
      </c>
      <c r="G233" s="75">
        <v>73</v>
      </c>
      <c r="H233" s="75">
        <v>40</v>
      </c>
      <c r="I233" s="75">
        <v>52</v>
      </c>
      <c r="J233" s="75">
        <v>43</v>
      </c>
      <c r="K233" s="75">
        <v>61</v>
      </c>
      <c r="L233" s="75">
        <v>66</v>
      </c>
      <c r="M233" s="76"/>
      <c r="N233" s="75">
        <v>63</v>
      </c>
      <c r="O233" s="75">
        <v>75</v>
      </c>
      <c r="P233" s="75">
        <f t="shared" si="7"/>
        <v>586</v>
      </c>
      <c r="Q233" s="76">
        <v>58.6</v>
      </c>
      <c r="R233" s="76"/>
      <c r="S233" s="80" t="s">
        <v>39</v>
      </c>
    </row>
    <row r="234" spans="1:373" ht="15.75">
      <c r="B234" s="75">
        <v>23</v>
      </c>
      <c r="C234" s="76">
        <v>14289</v>
      </c>
      <c r="D234" s="76" t="s">
        <v>241</v>
      </c>
      <c r="E234" s="75">
        <v>64</v>
      </c>
      <c r="F234" s="75">
        <v>58</v>
      </c>
      <c r="G234" s="75">
        <v>53</v>
      </c>
      <c r="H234" s="75">
        <v>32</v>
      </c>
      <c r="I234" s="75">
        <v>58</v>
      </c>
      <c r="J234" s="75">
        <v>51</v>
      </c>
      <c r="K234" s="75">
        <v>55</v>
      </c>
      <c r="L234" s="75">
        <v>55</v>
      </c>
      <c r="M234" s="75"/>
      <c r="N234" s="75">
        <v>63</v>
      </c>
      <c r="O234" s="75">
        <v>82</v>
      </c>
      <c r="P234" s="75">
        <f t="shared" si="7"/>
        <v>571</v>
      </c>
      <c r="Q234" s="76">
        <v>57.1</v>
      </c>
      <c r="R234" s="76"/>
      <c r="S234" s="80" t="s">
        <v>39</v>
      </c>
    </row>
    <row r="235" spans="1:373" ht="15.75">
      <c r="B235" s="75">
        <v>24</v>
      </c>
      <c r="C235" s="76">
        <v>22588</v>
      </c>
      <c r="D235" s="76" t="s">
        <v>242</v>
      </c>
      <c r="E235" s="75">
        <v>65</v>
      </c>
      <c r="F235" s="75">
        <v>62</v>
      </c>
      <c r="G235" s="75">
        <v>57</v>
      </c>
      <c r="H235" s="75">
        <v>30</v>
      </c>
      <c r="I235" s="75">
        <v>59</v>
      </c>
      <c r="J235" s="75">
        <v>43</v>
      </c>
      <c r="K235" s="75">
        <v>54</v>
      </c>
      <c r="L235" s="75">
        <v>62</v>
      </c>
      <c r="M235" s="76"/>
      <c r="N235" s="75">
        <v>53</v>
      </c>
      <c r="O235" s="75">
        <v>77</v>
      </c>
      <c r="P235" s="75">
        <f t="shared" si="7"/>
        <v>562</v>
      </c>
      <c r="Q235" s="76">
        <v>56.2</v>
      </c>
      <c r="R235" s="76"/>
      <c r="S235" s="80" t="s">
        <v>39</v>
      </c>
    </row>
    <row r="236" spans="1:373" ht="15.75">
      <c r="B236" s="75">
        <v>25</v>
      </c>
      <c r="C236" s="76">
        <v>14270</v>
      </c>
      <c r="D236" s="76" t="s">
        <v>243</v>
      </c>
      <c r="E236" s="75">
        <v>56</v>
      </c>
      <c r="F236" s="75">
        <v>56</v>
      </c>
      <c r="G236" s="75">
        <v>60</v>
      </c>
      <c r="H236" s="75">
        <v>44</v>
      </c>
      <c r="I236" s="75">
        <v>65</v>
      </c>
      <c r="J236" s="75">
        <v>46</v>
      </c>
      <c r="K236" s="75">
        <v>46</v>
      </c>
      <c r="L236" s="75">
        <v>56</v>
      </c>
      <c r="M236" s="75"/>
      <c r="N236" s="75">
        <v>54</v>
      </c>
      <c r="O236" s="75">
        <v>70</v>
      </c>
      <c r="P236" s="75">
        <f t="shared" si="7"/>
        <v>553</v>
      </c>
      <c r="Q236" s="76">
        <v>55.4</v>
      </c>
      <c r="R236" s="76"/>
      <c r="S236" s="80" t="s">
        <v>39</v>
      </c>
    </row>
    <row r="237" spans="1:373" ht="15.75">
      <c r="B237" s="75">
        <v>26</v>
      </c>
      <c r="C237" s="76">
        <v>13802</v>
      </c>
      <c r="D237" s="76" t="s">
        <v>244</v>
      </c>
      <c r="E237" s="75">
        <v>65</v>
      </c>
      <c r="F237" s="75">
        <v>60</v>
      </c>
      <c r="G237" s="75">
        <v>46</v>
      </c>
      <c r="H237" s="75">
        <v>29</v>
      </c>
      <c r="I237" s="75">
        <v>55</v>
      </c>
      <c r="J237" s="75">
        <v>44</v>
      </c>
      <c r="K237" s="75">
        <v>59</v>
      </c>
      <c r="L237" s="75">
        <v>47</v>
      </c>
      <c r="M237" s="75"/>
      <c r="N237" s="75">
        <v>59</v>
      </c>
      <c r="O237" s="75">
        <v>77</v>
      </c>
      <c r="P237" s="75">
        <f t="shared" si="7"/>
        <v>541</v>
      </c>
      <c r="Q237" s="76">
        <v>54.1</v>
      </c>
      <c r="R237" s="76"/>
      <c r="S237" s="80" t="s">
        <v>39</v>
      </c>
    </row>
    <row r="238" spans="1:373" ht="15.75">
      <c r="B238" s="75">
        <v>27</v>
      </c>
      <c r="C238" s="76">
        <v>24020</v>
      </c>
      <c r="D238" s="76" t="s">
        <v>245</v>
      </c>
      <c r="E238" s="75">
        <v>58</v>
      </c>
      <c r="F238" s="75">
        <v>45</v>
      </c>
      <c r="G238" s="75">
        <v>52</v>
      </c>
      <c r="H238" s="75">
        <v>30</v>
      </c>
      <c r="I238" s="75">
        <v>44</v>
      </c>
      <c r="J238" s="75">
        <v>35</v>
      </c>
      <c r="K238" s="75">
        <v>44</v>
      </c>
      <c r="L238" s="75">
        <v>48</v>
      </c>
      <c r="M238" s="75"/>
      <c r="N238" s="75">
        <v>74</v>
      </c>
      <c r="O238" s="75">
        <v>70</v>
      </c>
      <c r="P238" s="75">
        <f t="shared" si="7"/>
        <v>500</v>
      </c>
      <c r="Q238" s="76">
        <v>50</v>
      </c>
      <c r="R238" s="76"/>
      <c r="S238" s="80" t="s">
        <v>39</v>
      </c>
    </row>
    <row r="239" spans="1:373" ht="16.5" customHeight="1">
      <c r="B239" s="75">
        <v>28</v>
      </c>
      <c r="C239" s="76">
        <v>14267</v>
      </c>
      <c r="D239" s="76" t="s">
        <v>246</v>
      </c>
      <c r="E239" s="75">
        <v>56</v>
      </c>
      <c r="F239" s="75">
        <v>55</v>
      </c>
      <c r="G239" s="75">
        <v>52</v>
      </c>
      <c r="H239" s="75">
        <v>34</v>
      </c>
      <c r="I239" s="75">
        <v>58</v>
      </c>
      <c r="J239" s="75">
        <v>35</v>
      </c>
      <c r="K239" s="75">
        <v>46</v>
      </c>
      <c r="L239" s="75">
        <v>36</v>
      </c>
      <c r="M239" s="75"/>
      <c r="N239" s="75">
        <v>44</v>
      </c>
      <c r="O239" s="75">
        <v>65</v>
      </c>
      <c r="P239" s="75">
        <f t="shared" si="7"/>
        <v>481</v>
      </c>
      <c r="Q239" s="76">
        <v>48.1</v>
      </c>
      <c r="R239" s="76"/>
      <c r="S239" s="80" t="s">
        <v>146</v>
      </c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  <c r="HE239" s="83"/>
      <c r="HF239" s="83"/>
      <c r="HG239" s="83"/>
      <c r="HH239" s="83"/>
      <c r="HI239" s="83"/>
      <c r="HJ239" s="83"/>
      <c r="HK239" s="83"/>
      <c r="HL239" s="83"/>
      <c r="HM239" s="83"/>
      <c r="HN239" s="83"/>
      <c r="HO239" s="83"/>
      <c r="HP239" s="83"/>
      <c r="HQ239" s="83"/>
      <c r="HR239" s="83"/>
      <c r="HS239" s="83"/>
      <c r="HT239" s="83"/>
      <c r="HU239" s="83"/>
      <c r="HV239" s="83"/>
      <c r="HW239" s="8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  <c r="IW239" s="83"/>
      <c r="IX239" s="83"/>
      <c r="IY239" s="83"/>
      <c r="IZ239" s="83"/>
      <c r="JA239" s="83"/>
      <c r="JB239" s="83"/>
      <c r="JC239" s="83"/>
      <c r="JD239" s="83"/>
      <c r="JE239" s="83"/>
      <c r="JF239" s="83"/>
      <c r="JG239" s="83"/>
      <c r="JH239" s="83"/>
      <c r="JI239" s="83"/>
      <c r="JJ239" s="83"/>
      <c r="JK239" s="83"/>
      <c r="JL239" s="83"/>
      <c r="JM239" s="83"/>
      <c r="JN239" s="83"/>
      <c r="JO239" s="83"/>
      <c r="JP239" s="83"/>
      <c r="JQ239" s="83"/>
      <c r="JR239" s="83"/>
      <c r="JS239" s="83"/>
      <c r="JT239" s="83"/>
      <c r="JU239" s="83"/>
      <c r="JV239" s="83"/>
      <c r="JW239" s="83"/>
      <c r="JX239" s="83"/>
      <c r="JY239" s="83"/>
      <c r="JZ239" s="83"/>
      <c r="KA239" s="83"/>
      <c r="KB239" s="83"/>
      <c r="KC239" s="83"/>
      <c r="KD239" s="83"/>
      <c r="KE239" s="83"/>
      <c r="KF239" s="83"/>
      <c r="KG239" s="83"/>
      <c r="KH239" s="83"/>
      <c r="KI239" s="83"/>
      <c r="KJ239" s="83"/>
      <c r="KK239" s="83"/>
      <c r="KL239" s="83"/>
      <c r="KM239" s="83"/>
      <c r="KN239" s="83"/>
      <c r="KO239" s="83"/>
      <c r="KP239" s="83"/>
      <c r="KQ239" s="83"/>
      <c r="KR239" s="83"/>
      <c r="KS239" s="83"/>
      <c r="KT239" s="83"/>
      <c r="KU239" s="83"/>
      <c r="KV239" s="83"/>
      <c r="KW239" s="83"/>
      <c r="KX239" s="83"/>
      <c r="KY239" s="83"/>
      <c r="KZ239" s="83"/>
      <c r="LA239" s="83"/>
      <c r="LB239" s="83"/>
      <c r="LC239" s="83"/>
      <c r="LD239" s="83"/>
      <c r="LE239" s="83"/>
      <c r="LF239" s="83"/>
      <c r="LG239" s="83"/>
      <c r="LH239" s="83"/>
      <c r="LI239" s="83"/>
      <c r="LJ239" s="83"/>
      <c r="LK239" s="83"/>
      <c r="LL239" s="83"/>
      <c r="LM239" s="83"/>
      <c r="LN239" s="83"/>
      <c r="LO239" s="83"/>
      <c r="LP239" s="83"/>
      <c r="LQ239" s="83"/>
      <c r="LR239" s="83"/>
      <c r="LS239" s="83"/>
      <c r="LT239" s="83"/>
      <c r="LU239" s="83"/>
      <c r="LV239" s="83"/>
      <c r="LW239" s="83"/>
      <c r="LX239" s="83"/>
      <c r="LY239" s="83"/>
      <c r="LZ239" s="83"/>
      <c r="MA239" s="83"/>
      <c r="MB239" s="83"/>
      <c r="MC239" s="83"/>
      <c r="MD239" s="83"/>
      <c r="ME239" s="83"/>
      <c r="MF239" s="83"/>
      <c r="MG239" s="83"/>
      <c r="MH239" s="83"/>
      <c r="MI239" s="83"/>
      <c r="MJ239" s="83"/>
      <c r="MK239" s="83"/>
      <c r="ML239" s="83"/>
      <c r="MM239" s="83"/>
      <c r="MN239" s="83"/>
      <c r="MO239" s="83"/>
      <c r="MP239" s="83"/>
      <c r="MQ239" s="83"/>
      <c r="MR239" s="83"/>
      <c r="MS239" s="83"/>
      <c r="MT239" s="83"/>
      <c r="MU239" s="83"/>
      <c r="MV239" s="83"/>
      <c r="MW239" s="83"/>
      <c r="MX239" s="83"/>
      <c r="MY239" s="83"/>
      <c r="MZ239" s="83"/>
      <c r="NA239" s="83"/>
      <c r="NB239" s="83"/>
      <c r="NC239" s="83"/>
      <c r="ND239" s="83"/>
      <c r="NE239" s="83"/>
      <c r="NF239" s="83"/>
      <c r="NG239" s="83"/>
      <c r="NH239" s="83"/>
      <c r="NI239" s="83"/>
    </row>
    <row r="240" spans="1:373" s="84" customFormat="1" ht="15.75">
      <c r="B240" s="75">
        <v>29</v>
      </c>
      <c r="C240" s="76">
        <v>23232</v>
      </c>
      <c r="D240" s="76" t="s">
        <v>247</v>
      </c>
      <c r="E240" s="75">
        <v>50</v>
      </c>
      <c r="F240" s="75">
        <v>48</v>
      </c>
      <c r="G240" s="75">
        <v>52</v>
      </c>
      <c r="H240" s="75">
        <v>32</v>
      </c>
      <c r="I240" s="75">
        <v>43</v>
      </c>
      <c r="J240" s="75">
        <v>25</v>
      </c>
      <c r="K240" s="75">
        <v>47</v>
      </c>
      <c r="L240" s="75">
        <v>43</v>
      </c>
      <c r="M240" s="76"/>
      <c r="N240" s="75">
        <v>44</v>
      </c>
      <c r="O240" s="75">
        <v>74</v>
      </c>
      <c r="P240" s="75">
        <f t="shared" si="7"/>
        <v>458</v>
      </c>
      <c r="Q240" s="76">
        <v>45.8</v>
      </c>
      <c r="R240" s="76"/>
      <c r="S240" s="85" t="s">
        <v>146</v>
      </c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  <c r="GI240" s="86"/>
      <c r="GJ240" s="86"/>
      <c r="GK240" s="86"/>
      <c r="GL240" s="86"/>
      <c r="GM240" s="86"/>
      <c r="GN240" s="86"/>
      <c r="GO240" s="86"/>
      <c r="GP240" s="86"/>
      <c r="GQ240" s="86"/>
      <c r="GR240" s="86"/>
      <c r="GS240" s="86"/>
      <c r="GT240" s="86"/>
      <c r="GU240" s="86"/>
      <c r="GV240" s="86"/>
      <c r="GW240" s="86"/>
      <c r="GX240" s="86"/>
      <c r="GY240" s="86"/>
      <c r="GZ240" s="86"/>
      <c r="HA240" s="86"/>
      <c r="HB240" s="86"/>
      <c r="HC240" s="86"/>
      <c r="HD240" s="86"/>
      <c r="HE240" s="86"/>
      <c r="HF240" s="86"/>
      <c r="HG240" s="86"/>
      <c r="HH240" s="86"/>
      <c r="HI240" s="86"/>
      <c r="HJ240" s="86"/>
      <c r="HK240" s="86"/>
      <c r="HL240" s="86"/>
      <c r="HM240" s="86"/>
      <c r="HN240" s="86"/>
      <c r="HO240" s="86"/>
      <c r="HP240" s="86"/>
      <c r="HQ240" s="86"/>
      <c r="HR240" s="86"/>
      <c r="HS240" s="86"/>
      <c r="HT240" s="86"/>
      <c r="HU240" s="86"/>
      <c r="HV240" s="86"/>
      <c r="HW240" s="86"/>
      <c r="HX240" s="86"/>
      <c r="HY240" s="86"/>
      <c r="HZ240" s="86"/>
      <c r="IA240" s="86"/>
      <c r="IB240" s="86"/>
      <c r="IC240" s="86"/>
      <c r="ID240" s="86"/>
      <c r="IE240" s="86"/>
      <c r="IF240" s="86"/>
      <c r="IG240" s="86"/>
      <c r="IH240" s="86"/>
      <c r="II240" s="86"/>
      <c r="IJ240" s="86"/>
      <c r="IK240" s="86"/>
      <c r="IL240" s="86"/>
      <c r="IM240" s="86"/>
      <c r="IN240" s="86"/>
      <c r="IO240" s="86"/>
      <c r="IP240" s="86"/>
      <c r="IQ240" s="86"/>
      <c r="IR240" s="86"/>
      <c r="IS240" s="86"/>
      <c r="IT240" s="86"/>
      <c r="IU240" s="86"/>
      <c r="IV240" s="86"/>
      <c r="IW240" s="86"/>
      <c r="IX240" s="86"/>
      <c r="IY240" s="86"/>
      <c r="IZ240" s="86"/>
      <c r="JA240" s="86"/>
      <c r="JB240" s="86"/>
      <c r="JC240" s="86"/>
      <c r="JD240" s="86"/>
      <c r="JE240" s="86"/>
      <c r="JF240" s="86"/>
      <c r="JG240" s="86"/>
      <c r="JH240" s="86"/>
      <c r="JI240" s="86"/>
      <c r="JJ240" s="86"/>
      <c r="JK240" s="86"/>
      <c r="JL240" s="86"/>
      <c r="JM240" s="86"/>
      <c r="JN240" s="86"/>
      <c r="JO240" s="86"/>
      <c r="JP240" s="86"/>
      <c r="JQ240" s="86"/>
      <c r="JR240" s="86"/>
      <c r="JS240" s="86"/>
      <c r="JT240" s="86"/>
      <c r="JU240" s="86"/>
      <c r="JV240" s="86"/>
      <c r="JW240" s="86"/>
      <c r="JX240" s="86"/>
      <c r="JY240" s="86"/>
      <c r="JZ240" s="86"/>
      <c r="KA240" s="86"/>
      <c r="KB240" s="86"/>
      <c r="KC240" s="86"/>
      <c r="KD240" s="86"/>
      <c r="KE240" s="86"/>
      <c r="KF240" s="86"/>
      <c r="KG240" s="86"/>
      <c r="KH240" s="86"/>
      <c r="KI240" s="86"/>
      <c r="KJ240" s="86"/>
      <c r="KK240" s="86"/>
      <c r="KL240" s="86"/>
      <c r="KM240" s="86"/>
      <c r="KN240" s="86"/>
      <c r="KO240" s="86"/>
      <c r="KP240" s="86"/>
      <c r="KQ240" s="86"/>
      <c r="KR240" s="86"/>
      <c r="KS240" s="86"/>
      <c r="KT240" s="86"/>
      <c r="KU240" s="86"/>
      <c r="KV240" s="86"/>
      <c r="KW240" s="86"/>
      <c r="KX240" s="86"/>
      <c r="KY240" s="86"/>
      <c r="KZ240" s="86"/>
      <c r="LA240" s="86"/>
      <c r="LB240" s="86"/>
      <c r="LC240" s="86"/>
      <c r="LD240" s="86"/>
      <c r="LE240" s="86"/>
      <c r="LF240" s="86"/>
      <c r="LG240" s="86"/>
      <c r="LH240" s="86"/>
      <c r="LI240" s="86"/>
      <c r="LJ240" s="86"/>
      <c r="LK240" s="86"/>
      <c r="LL240" s="86"/>
      <c r="LM240" s="86"/>
      <c r="LN240" s="86"/>
      <c r="LO240" s="86"/>
      <c r="LP240" s="86"/>
      <c r="LQ240" s="86"/>
      <c r="LR240" s="86"/>
      <c r="LS240" s="86"/>
      <c r="LT240" s="86"/>
      <c r="LU240" s="86"/>
      <c r="LV240" s="86"/>
      <c r="LW240" s="86"/>
      <c r="LX240" s="86"/>
      <c r="LY240" s="86"/>
      <c r="LZ240" s="86"/>
      <c r="MA240" s="86"/>
      <c r="MB240" s="86"/>
      <c r="MC240" s="86"/>
      <c r="MD240" s="86"/>
      <c r="ME240" s="86"/>
      <c r="MF240" s="86"/>
      <c r="MG240" s="86"/>
      <c r="MH240" s="86"/>
      <c r="MI240" s="86"/>
      <c r="MJ240" s="86"/>
      <c r="MK240" s="86"/>
      <c r="ML240" s="86"/>
      <c r="MM240" s="86"/>
      <c r="MN240" s="86"/>
      <c r="MO240" s="86"/>
      <c r="MP240" s="86"/>
      <c r="MQ240" s="86"/>
      <c r="MR240" s="86"/>
      <c r="MS240" s="86"/>
      <c r="MT240" s="86"/>
      <c r="MU240" s="86"/>
      <c r="MV240" s="86"/>
      <c r="MW240" s="86"/>
      <c r="MX240" s="86"/>
      <c r="MY240" s="86"/>
      <c r="MZ240" s="86"/>
      <c r="NA240" s="86"/>
      <c r="NB240" s="86"/>
      <c r="NC240" s="86"/>
      <c r="ND240" s="86"/>
      <c r="NE240" s="86"/>
      <c r="NF240" s="86"/>
      <c r="NG240" s="86"/>
      <c r="NH240" s="86"/>
      <c r="NI240" s="87"/>
    </row>
    <row r="241" spans="2:19" ht="45.75" customHeight="1">
      <c r="B241" s="88" t="s">
        <v>248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89"/>
      <c r="Q241" s="89"/>
      <c r="R241" s="89"/>
      <c r="S241" s="89"/>
    </row>
    <row r="242" spans="2:19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28"/>
      <c r="Q242" s="28"/>
    </row>
    <row r="243" spans="2:19" ht="72.75" customHeight="1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90"/>
      <c r="Q243" s="90"/>
      <c r="R243" s="91"/>
    </row>
    <row r="244" spans="2:19" ht="21.75" customHeight="1">
      <c r="B244" s="92" t="s">
        <v>0</v>
      </c>
      <c r="C244" s="92" t="s">
        <v>1</v>
      </c>
      <c r="D244" s="92" t="s">
        <v>2</v>
      </c>
      <c r="E244" s="92" t="s">
        <v>3</v>
      </c>
      <c r="F244" s="93" t="s">
        <v>4</v>
      </c>
      <c r="G244" s="92" t="s">
        <v>78</v>
      </c>
      <c r="H244" s="92" t="s">
        <v>79</v>
      </c>
      <c r="I244" s="92" t="s">
        <v>7</v>
      </c>
      <c r="J244" s="92" t="s">
        <v>43</v>
      </c>
      <c r="K244" s="92" t="s">
        <v>44</v>
      </c>
      <c r="L244" s="92" t="s">
        <v>8</v>
      </c>
      <c r="M244" s="92" t="s">
        <v>11</v>
      </c>
      <c r="N244" s="92" t="s">
        <v>12</v>
      </c>
      <c r="O244" s="94" t="s">
        <v>13</v>
      </c>
      <c r="P244" s="28"/>
      <c r="Q244" s="28"/>
    </row>
    <row r="245" spans="2:19" ht="15.75">
      <c r="B245" s="53">
        <v>1</v>
      </c>
      <c r="C245" s="53">
        <v>13865</v>
      </c>
      <c r="D245" s="95" t="s">
        <v>249</v>
      </c>
      <c r="E245" s="53">
        <v>91</v>
      </c>
      <c r="F245" s="53">
        <v>93</v>
      </c>
      <c r="G245" s="53">
        <v>85</v>
      </c>
      <c r="H245" s="53">
        <v>95</v>
      </c>
      <c r="I245" s="53">
        <v>96</v>
      </c>
      <c r="J245" s="53">
        <v>86</v>
      </c>
      <c r="K245" s="53">
        <v>87</v>
      </c>
      <c r="L245" s="53">
        <v>80</v>
      </c>
      <c r="M245" s="53">
        <f t="shared" ref="M245:M261" si="8">SUM(E245:L245)</f>
        <v>713</v>
      </c>
      <c r="N245" s="53">
        <v>89.12</v>
      </c>
      <c r="O245" s="96" t="s">
        <v>15</v>
      </c>
    </row>
    <row r="246" spans="2:19" ht="15.75">
      <c r="B246" s="53">
        <v>2</v>
      </c>
      <c r="C246" s="53">
        <v>14273</v>
      </c>
      <c r="D246" s="95" t="s">
        <v>250</v>
      </c>
      <c r="E246" s="53">
        <v>89</v>
      </c>
      <c r="F246" s="53">
        <v>91</v>
      </c>
      <c r="G246" s="53">
        <v>79</v>
      </c>
      <c r="H246" s="53">
        <v>87</v>
      </c>
      <c r="I246" s="53">
        <v>94</v>
      </c>
      <c r="J246" s="53">
        <v>91</v>
      </c>
      <c r="K246" s="53">
        <v>87</v>
      </c>
      <c r="L246" s="53">
        <v>84</v>
      </c>
      <c r="M246" s="53">
        <f t="shared" si="8"/>
        <v>702</v>
      </c>
      <c r="N246" s="53">
        <v>87.75</v>
      </c>
      <c r="O246" s="96" t="s">
        <v>15</v>
      </c>
    </row>
    <row r="247" spans="2:19" ht="15.75">
      <c r="B247" s="53">
        <v>3</v>
      </c>
      <c r="C247" s="53">
        <v>16592</v>
      </c>
      <c r="D247" s="95" t="s">
        <v>251</v>
      </c>
      <c r="E247" s="53">
        <v>76</v>
      </c>
      <c r="F247" s="53">
        <v>86</v>
      </c>
      <c r="G247" s="53">
        <v>77</v>
      </c>
      <c r="H247" s="53">
        <v>82</v>
      </c>
      <c r="I247" s="53">
        <v>75</v>
      </c>
      <c r="J247" s="53">
        <v>84</v>
      </c>
      <c r="K247" s="53">
        <v>83</v>
      </c>
      <c r="L247" s="53">
        <v>68</v>
      </c>
      <c r="M247" s="53">
        <f t="shared" si="8"/>
        <v>631</v>
      </c>
      <c r="N247" s="53">
        <v>78.87</v>
      </c>
      <c r="O247" s="96" t="s">
        <v>29</v>
      </c>
      <c r="R247" s="56"/>
    </row>
    <row r="248" spans="2:19" ht="15.75">
      <c r="B248" s="53">
        <v>4</v>
      </c>
      <c r="C248" s="53">
        <v>22424</v>
      </c>
      <c r="D248" s="95" t="s">
        <v>252</v>
      </c>
      <c r="E248" s="53">
        <v>74</v>
      </c>
      <c r="F248" s="53">
        <v>82</v>
      </c>
      <c r="G248" s="53">
        <v>75</v>
      </c>
      <c r="H248" s="53">
        <v>68</v>
      </c>
      <c r="I248" s="53">
        <v>92</v>
      </c>
      <c r="J248" s="53">
        <v>74</v>
      </c>
      <c r="K248" s="53">
        <v>83</v>
      </c>
      <c r="L248" s="53">
        <v>58</v>
      </c>
      <c r="M248" s="53">
        <f t="shared" si="8"/>
        <v>606</v>
      </c>
      <c r="N248" s="53">
        <v>75.75</v>
      </c>
      <c r="O248" s="96" t="s">
        <v>29</v>
      </c>
    </row>
    <row r="249" spans="2:19" ht="15.75">
      <c r="B249" s="53">
        <v>5</v>
      </c>
      <c r="C249" s="53">
        <v>13738</v>
      </c>
      <c r="D249" s="95" t="s">
        <v>253</v>
      </c>
      <c r="E249" s="53">
        <v>82</v>
      </c>
      <c r="F249" s="53">
        <v>92</v>
      </c>
      <c r="G249" s="53">
        <v>74</v>
      </c>
      <c r="H249" s="53">
        <v>70</v>
      </c>
      <c r="I249" s="53">
        <v>52</v>
      </c>
      <c r="J249" s="53">
        <v>68</v>
      </c>
      <c r="K249" s="53">
        <v>70</v>
      </c>
      <c r="L249" s="53">
        <v>73</v>
      </c>
      <c r="M249" s="53">
        <f t="shared" si="8"/>
        <v>581</v>
      </c>
      <c r="N249" s="97">
        <v>72.599999999999994</v>
      </c>
      <c r="O249" s="96" t="s">
        <v>29</v>
      </c>
    </row>
    <row r="250" spans="2:19" ht="15.75">
      <c r="B250" s="53">
        <v>6</v>
      </c>
      <c r="C250" s="53">
        <v>16516</v>
      </c>
      <c r="D250" s="95" t="s">
        <v>254</v>
      </c>
      <c r="E250" s="53">
        <v>70</v>
      </c>
      <c r="F250" s="53">
        <v>87</v>
      </c>
      <c r="G250" s="53">
        <v>66</v>
      </c>
      <c r="H250" s="53">
        <v>82</v>
      </c>
      <c r="I250" s="53">
        <v>63</v>
      </c>
      <c r="J250" s="53">
        <v>85</v>
      </c>
      <c r="K250" s="53">
        <v>68</v>
      </c>
      <c r="L250" s="53">
        <v>57</v>
      </c>
      <c r="M250" s="53">
        <f t="shared" si="8"/>
        <v>578</v>
      </c>
      <c r="N250" s="53">
        <v>72.25</v>
      </c>
      <c r="O250" s="96" t="s">
        <v>29</v>
      </c>
    </row>
    <row r="251" spans="2:19" ht="15.75">
      <c r="B251" s="53">
        <v>7</v>
      </c>
      <c r="C251" s="53">
        <v>11149</v>
      </c>
      <c r="D251" s="95" t="s">
        <v>255</v>
      </c>
      <c r="E251" s="53">
        <v>68</v>
      </c>
      <c r="F251" s="53">
        <v>63</v>
      </c>
      <c r="G251" s="53">
        <v>60</v>
      </c>
      <c r="H251" s="53">
        <v>53</v>
      </c>
      <c r="I251" s="53">
        <v>47</v>
      </c>
      <c r="J251" s="53">
        <v>64</v>
      </c>
      <c r="K251" s="53">
        <v>52</v>
      </c>
      <c r="L251" s="53">
        <v>67</v>
      </c>
      <c r="M251" s="53">
        <f t="shared" si="8"/>
        <v>474</v>
      </c>
      <c r="N251" s="53">
        <v>59.12</v>
      </c>
      <c r="O251" s="96" t="s">
        <v>39</v>
      </c>
    </row>
    <row r="252" spans="2:19" ht="15.75">
      <c r="B252" s="53">
        <v>8</v>
      </c>
      <c r="C252" s="53">
        <v>22450</v>
      </c>
      <c r="D252" s="95" t="s">
        <v>256</v>
      </c>
      <c r="E252" s="53">
        <v>66</v>
      </c>
      <c r="F252" s="53">
        <v>74</v>
      </c>
      <c r="G252" s="53">
        <v>56</v>
      </c>
      <c r="H252" s="53">
        <v>33</v>
      </c>
      <c r="I252" s="53">
        <v>44</v>
      </c>
      <c r="J252" s="53">
        <v>66</v>
      </c>
      <c r="K252" s="53">
        <v>69</v>
      </c>
      <c r="L252" s="53">
        <v>59</v>
      </c>
      <c r="M252" s="53">
        <f t="shared" si="8"/>
        <v>467</v>
      </c>
      <c r="N252" s="53">
        <v>58.37</v>
      </c>
      <c r="O252" s="96" t="s">
        <v>39</v>
      </c>
    </row>
    <row r="253" spans="2:19" ht="15.75">
      <c r="B253" s="53">
        <v>9</v>
      </c>
      <c r="C253" s="53">
        <v>11151</v>
      </c>
      <c r="D253" s="95" t="s">
        <v>257</v>
      </c>
      <c r="E253" s="53">
        <v>55</v>
      </c>
      <c r="F253" s="53">
        <v>68</v>
      </c>
      <c r="G253" s="53">
        <v>54</v>
      </c>
      <c r="H253" s="53">
        <v>49</v>
      </c>
      <c r="I253" s="53">
        <v>47</v>
      </c>
      <c r="J253" s="53">
        <v>46</v>
      </c>
      <c r="K253" s="53">
        <v>70</v>
      </c>
      <c r="L253" s="53">
        <v>62</v>
      </c>
      <c r="M253" s="53">
        <f t="shared" si="8"/>
        <v>451</v>
      </c>
      <c r="N253" s="53">
        <v>56.37</v>
      </c>
      <c r="O253" s="96" t="s">
        <v>39</v>
      </c>
    </row>
    <row r="254" spans="2:19" ht="17.25" customHeight="1">
      <c r="B254" s="53">
        <v>10</v>
      </c>
      <c r="C254" s="53">
        <v>16521</v>
      </c>
      <c r="D254" s="95" t="s">
        <v>258</v>
      </c>
      <c r="E254" s="53">
        <v>75</v>
      </c>
      <c r="F254" s="53">
        <v>75</v>
      </c>
      <c r="G254" s="53">
        <v>52</v>
      </c>
      <c r="H254" s="53">
        <v>46</v>
      </c>
      <c r="I254" s="53">
        <v>26</v>
      </c>
      <c r="J254" s="53">
        <v>43</v>
      </c>
      <c r="K254" s="53">
        <v>59</v>
      </c>
      <c r="L254" s="53">
        <v>74</v>
      </c>
      <c r="M254" s="53">
        <f t="shared" si="8"/>
        <v>450</v>
      </c>
      <c r="N254" s="53">
        <v>56.25</v>
      </c>
      <c r="O254" s="96" t="s">
        <v>39</v>
      </c>
    </row>
    <row r="255" spans="2:19" s="47" customFormat="1" ht="17.25" customHeight="1">
      <c r="B255" s="53">
        <v>11</v>
      </c>
      <c r="C255" s="97">
        <v>11542</v>
      </c>
      <c r="D255" s="95" t="s">
        <v>259</v>
      </c>
      <c r="E255" s="53">
        <v>72</v>
      </c>
      <c r="F255" s="53">
        <v>78</v>
      </c>
      <c r="G255" s="53">
        <v>55</v>
      </c>
      <c r="H255" s="53">
        <v>35</v>
      </c>
      <c r="I255" s="53">
        <v>36</v>
      </c>
      <c r="J255" s="53">
        <v>49</v>
      </c>
      <c r="K255" s="53">
        <v>60</v>
      </c>
      <c r="L255" s="53">
        <v>60</v>
      </c>
      <c r="M255" s="53">
        <f t="shared" si="8"/>
        <v>445</v>
      </c>
      <c r="N255" s="53">
        <v>55.62</v>
      </c>
      <c r="O255" s="96" t="s">
        <v>39</v>
      </c>
      <c r="R255"/>
    </row>
    <row r="256" spans="2:19" ht="15.75">
      <c r="B256" s="53">
        <v>12</v>
      </c>
      <c r="C256" s="53">
        <v>15189</v>
      </c>
      <c r="D256" s="95" t="s">
        <v>260</v>
      </c>
      <c r="E256" s="53">
        <v>54</v>
      </c>
      <c r="F256" s="53">
        <v>65</v>
      </c>
      <c r="G256" s="53">
        <v>52</v>
      </c>
      <c r="H256" s="53">
        <v>52</v>
      </c>
      <c r="I256" s="53">
        <v>46</v>
      </c>
      <c r="J256" s="53">
        <v>56</v>
      </c>
      <c r="K256" s="53">
        <v>48</v>
      </c>
      <c r="L256" s="53">
        <v>45</v>
      </c>
      <c r="M256" s="53">
        <f t="shared" si="8"/>
        <v>418</v>
      </c>
      <c r="N256" s="53">
        <v>52.25</v>
      </c>
      <c r="O256" s="96" t="s">
        <v>39</v>
      </c>
    </row>
    <row r="257" spans="2:15" ht="15.75">
      <c r="B257" s="53">
        <v>13</v>
      </c>
      <c r="C257" s="53">
        <v>19089</v>
      </c>
      <c r="D257" s="95" t="s">
        <v>261</v>
      </c>
      <c r="E257" s="53">
        <v>64</v>
      </c>
      <c r="F257" s="53">
        <v>69</v>
      </c>
      <c r="G257" s="53">
        <v>49</v>
      </c>
      <c r="H257" s="53">
        <v>38</v>
      </c>
      <c r="I257" s="53">
        <v>21</v>
      </c>
      <c r="J257" s="53">
        <v>52</v>
      </c>
      <c r="K257" s="53">
        <v>70</v>
      </c>
      <c r="L257" s="53">
        <v>50</v>
      </c>
      <c r="M257" s="53">
        <f t="shared" si="8"/>
        <v>413</v>
      </c>
      <c r="N257" s="53">
        <v>51.62</v>
      </c>
      <c r="O257" s="96" t="s">
        <v>39</v>
      </c>
    </row>
    <row r="258" spans="2:15" ht="15.75">
      <c r="B258" s="53">
        <v>14</v>
      </c>
      <c r="C258" s="53">
        <v>23251</v>
      </c>
      <c r="D258" s="95" t="s">
        <v>262</v>
      </c>
      <c r="E258" s="53">
        <v>64</v>
      </c>
      <c r="F258" s="53">
        <v>59</v>
      </c>
      <c r="G258" s="53">
        <v>48</v>
      </c>
      <c r="H258" s="53">
        <v>40</v>
      </c>
      <c r="I258" s="53">
        <v>38</v>
      </c>
      <c r="J258" s="53">
        <v>37</v>
      </c>
      <c r="K258" s="53">
        <v>61</v>
      </c>
      <c r="L258" s="53">
        <v>56</v>
      </c>
      <c r="M258" s="53">
        <f t="shared" si="8"/>
        <v>403</v>
      </c>
      <c r="N258" s="53">
        <v>50.37</v>
      </c>
      <c r="O258" s="96" t="s">
        <v>39</v>
      </c>
    </row>
    <row r="259" spans="2:15" ht="15.75">
      <c r="B259" s="53">
        <v>15</v>
      </c>
      <c r="C259" s="53">
        <v>11499</v>
      </c>
      <c r="D259" s="95" t="s">
        <v>263</v>
      </c>
      <c r="E259" s="53">
        <v>70</v>
      </c>
      <c r="F259" s="53">
        <v>86</v>
      </c>
      <c r="G259" s="53">
        <v>35</v>
      </c>
      <c r="H259" s="53">
        <v>31</v>
      </c>
      <c r="I259" s="53">
        <v>27</v>
      </c>
      <c r="J259" s="53">
        <v>37</v>
      </c>
      <c r="K259" s="53">
        <v>53</v>
      </c>
      <c r="L259" s="53">
        <v>50</v>
      </c>
      <c r="M259" s="53">
        <f t="shared" si="8"/>
        <v>389</v>
      </c>
      <c r="N259" s="53">
        <v>48.62</v>
      </c>
      <c r="O259" s="96" t="s">
        <v>146</v>
      </c>
    </row>
    <row r="260" spans="2:15" ht="18" customHeight="1">
      <c r="B260" s="53">
        <v>16</v>
      </c>
      <c r="C260" s="53">
        <v>16580</v>
      </c>
      <c r="D260" s="95" t="s">
        <v>264</v>
      </c>
      <c r="E260" s="53">
        <v>55</v>
      </c>
      <c r="F260" s="53">
        <v>55</v>
      </c>
      <c r="G260" s="53">
        <v>46</v>
      </c>
      <c r="H260" s="53">
        <v>29</v>
      </c>
      <c r="I260" s="53">
        <v>31</v>
      </c>
      <c r="J260" s="53">
        <v>30</v>
      </c>
      <c r="K260" s="53">
        <v>53</v>
      </c>
      <c r="L260" s="53">
        <v>51</v>
      </c>
      <c r="M260" s="53">
        <f t="shared" si="8"/>
        <v>350</v>
      </c>
      <c r="N260" s="53">
        <v>43.75</v>
      </c>
      <c r="O260" s="96" t="s">
        <v>146</v>
      </c>
    </row>
    <row r="261" spans="2:15" ht="15.75" customHeight="1">
      <c r="B261" s="53">
        <v>17</v>
      </c>
      <c r="C261" s="53">
        <v>16523</v>
      </c>
      <c r="D261" s="95" t="s">
        <v>265</v>
      </c>
      <c r="E261" s="53">
        <v>40</v>
      </c>
      <c r="F261" s="53">
        <v>44</v>
      </c>
      <c r="G261" s="53">
        <v>29</v>
      </c>
      <c r="H261" s="53">
        <v>24</v>
      </c>
      <c r="I261" s="53">
        <v>12</v>
      </c>
      <c r="J261" s="53">
        <v>24</v>
      </c>
      <c r="K261" s="53">
        <v>31</v>
      </c>
      <c r="L261" s="53">
        <v>48</v>
      </c>
      <c r="M261" s="53">
        <f t="shared" si="8"/>
        <v>252</v>
      </c>
      <c r="N261" s="53">
        <v>31.5</v>
      </c>
      <c r="O261" s="96" t="s">
        <v>266</v>
      </c>
    </row>
    <row r="262" spans="2:15" ht="15" customHeight="1"/>
  </sheetData>
  <sheetProtection password="EE51" sheet="1" objects="1" scenarios="1"/>
  <sortState ref="A149:N185">
    <sortCondition descending="1" ref="M149:M185"/>
  </sortState>
  <mergeCells count="10">
    <mergeCell ref="A187:S187"/>
    <mergeCell ref="B208:S208"/>
    <mergeCell ref="A209:XFD210"/>
    <mergeCell ref="B241:O243"/>
    <mergeCell ref="P241:S241"/>
    <mergeCell ref="A1:N1"/>
    <mergeCell ref="A28:P30"/>
    <mergeCell ref="A68:P70"/>
    <mergeCell ref="A104:P106"/>
    <mergeCell ref="A145:P146"/>
  </mergeCells>
  <pageMargins left="0.25" right="0.25" top="0.24" bottom="0.2800000000000000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2016-12-22T03:30:08Z</dcterms:modified>
</cp:coreProperties>
</file>